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7440" activeTab="3"/>
  </bookViews>
  <sheets>
    <sheet name="прил. 5" sheetId="15" r:id="rId1"/>
    <sheet name="прил. 6" sheetId="8" r:id="rId2"/>
    <sheet name="прил. 7" sheetId="9" r:id="rId3"/>
    <sheet name="прил. 8" sheetId="10" r:id="rId4"/>
    <sheet name="прил. 9" sheetId="11" r:id="rId5"/>
    <sheet name="Уведомление" sheetId="6" r:id="rId6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4519"/>
</workbook>
</file>

<file path=xl/calcChain.xml><?xml version="1.0" encoding="utf-8"?>
<calcChain xmlns="http://schemas.openxmlformats.org/spreadsheetml/2006/main">
  <c r="F9" i="10"/>
  <c r="G24" i="15"/>
  <c r="G19"/>
  <c r="G20"/>
  <c r="G25"/>
  <c r="G23"/>
  <c r="G22"/>
  <c r="G18"/>
  <c r="G17"/>
  <c r="G16"/>
  <c r="G15"/>
  <c r="G14"/>
  <c r="G13"/>
  <c r="G12"/>
  <c r="G11"/>
  <c r="G10"/>
  <c r="G9"/>
  <c r="G8"/>
  <c r="G26" s="1"/>
  <c r="H109" i="6"/>
  <c r="H100"/>
  <c r="H42"/>
  <c r="H74"/>
  <c r="H75" s="1"/>
  <c r="H83"/>
  <c r="C20" i="11"/>
  <c r="C19" s="1"/>
  <c r="C18" s="1"/>
  <c r="C16"/>
  <c r="C15" s="1"/>
  <c r="C14" s="1"/>
  <c r="I85" i="10"/>
  <c r="F85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H85"/>
  <c r="G85"/>
  <c r="H84"/>
  <c r="G84"/>
  <c r="I83"/>
  <c r="H83"/>
  <c r="G83"/>
  <c r="I82"/>
  <c r="H82"/>
  <c r="G82"/>
  <c r="I81"/>
  <c r="H81"/>
  <c r="G81"/>
  <c r="I80"/>
  <c r="H80"/>
  <c r="G80"/>
  <c r="I79"/>
  <c r="H79"/>
  <c r="G79"/>
  <c r="H76"/>
  <c r="G76"/>
  <c r="H75"/>
  <c r="G75"/>
  <c r="H74"/>
  <c r="G74"/>
  <c r="F74"/>
  <c r="H73"/>
  <c r="G73"/>
  <c r="F73"/>
  <c r="H72"/>
  <c r="G72"/>
  <c r="H71"/>
  <c r="G71"/>
  <c r="H70"/>
  <c r="G70"/>
  <c r="F68"/>
  <c r="F67" s="1"/>
  <c r="F66" s="1"/>
  <c r="H65"/>
  <c r="G65"/>
  <c r="F65"/>
  <c r="H64"/>
  <c r="G64"/>
  <c r="H63"/>
  <c r="G63"/>
  <c r="H62"/>
  <c r="G62"/>
  <c r="H61"/>
  <c r="G61"/>
  <c r="H60"/>
  <c r="G60"/>
  <c r="H59"/>
  <c r="G59"/>
  <c r="H58"/>
  <c r="G58"/>
  <c r="F58"/>
  <c r="H57"/>
  <c r="G57"/>
  <c r="F57"/>
  <c r="H56"/>
  <c r="G56"/>
  <c r="F56"/>
  <c r="H55"/>
  <c r="G55"/>
  <c r="F55"/>
  <c r="H54"/>
  <c r="G54"/>
  <c r="F54"/>
  <c r="H53"/>
  <c r="G53"/>
  <c r="F53"/>
  <c r="H52"/>
  <c r="G52"/>
  <c r="H51"/>
  <c r="G51"/>
  <c r="H50"/>
  <c r="G50"/>
  <c r="H49"/>
  <c r="G49"/>
  <c r="H48"/>
  <c r="G48"/>
  <c r="F48"/>
  <c r="I47"/>
  <c r="H47"/>
  <c r="G47"/>
  <c r="H46"/>
  <c r="G46"/>
  <c r="I45"/>
  <c r="H45"/>
  <c r="G45"/>
  <c r="I44"/>
  <c r="I43" s="1"/>
  <c r="H44"/>
  <c r="G44"/>
  <c r="H43"/>
  <c r="G43"/>
  <c r="H42"/>
  <c r="G42"/>
  <c r="H41"/>
  <c r="G41"/>
  <c r="F41"/>
  <c r="H40"/>
  <c r="G40"/>
  <c r="F40"/>
  <c r="H39"/>
  <c r="G39"/>
  <c r="F39"/>
  <c r="H38"/>
  <c r="G38"/>
  <c r="F38"/>
  <c r="H37"/>
  <c r="G37"/>
  <c r="F37"/>
  <c r="H36"/>
  <c r="G36"/>
  <c r="F36"/>
  <c r="H35"/>
  <c r="G35"/>
  <c r="F35"/>
  <c r="H34"/>
  <c r="G34"/>
  <c r="F34"/>
  <c r="H33"/>
  <c r="G33"/>
  <c r="F33"/>
  <c r="H32"/>
  <c r="G32"/>
  <c r="H31"/>
  <c r="G31"/>
  <c r="H30"/>
  <c r="G30"/>
  <c r="H29"/>
  <c r="G29"/>
  <c r="H28"/>
  <c r="G28"/>
  <c r="H27"/>
  <c r="G27"/>
  <c r="H26"/>
  <c r="G26"/>
  <c r="F26"/>
  <c r="H25"/>
  <c r="G25"/>
  <c r="F25"/>
  <c r="H24"/>
  <c r="G24"/>
  <c r="F24"/>
  <c r="H23"/>
  <c r="G23"/>
  <c r="F23"/>
  <c r="H22"/>
  <c r="G22"/>
  <c r="F22"/>
  <c r="I21"/>
  <c r="H21"/>
  <c r="G21"/>
  <c r="H20"/>
  <c r="G20"/>
  <c r="I19"/>
  <c r="H19"/>
  <c r="G19"/>
  <c r="I18"/>
  <c r="H18"/>
  <c r="G18"/>
  <c r="I17"/>
  <c r="H17"/>
  <c r="G17"/>
  <c r="I16"/>
  <c r="H16"/>
  <c r="G16"/>
  <c r="H15"/>
  <c r="G15"/>
  <c r="F15"/>
  <c r="H14"/>
  <c r="G14"/>
  <c r="F14"/>
  <c r="H13"/>
  <c r="G13"/>
  <c r="F13"/>
  <c r="H12"/>
  <c r="G12"/>
  <c r="F12"/>
  <c r="H11"/>
  <c r="G11"/>
  <c r="F11"/>
  <c r="I10"/>
  <c r="H10"/>
  <c r="G10"/>
  <c r="H9"/>
  <c r="G9"/>
  <c r="E60" i="9"/>
  <c r="E59"/>
  <c r="E58"/>
  <c r="E25"/>
  <c r="E17"/>
  <c r="E16"/>
  <c r="E15"/>
  <c r="G79"/>
  <c r="F79"/>
  <c r="E79"/>
  <c r="G78"/>
  <c r="F78"/>
  <c r="E78"/>
  <c r="G77"/>
  <c r="F77"/>
  <c r="E77"/>
  <c r="G76"/>
  <c r="F76"/>
  <c r="E76"/>
  <c r="G75"/>
  <c r="F75"/>
  <c r="E75"/>
  <c r="G74"/>
  <c r="F74"/>
  <c r="E74"/>
  <c r="G73"/>
  <c r="F73"/>
  <c r="E73"/>
  <c r="G72"/>
  <c r="F72"/>
  <c r="E72"/>
  <c r="G71"/>
  <c r="F71"/>
  <c r="E71"/>
  <c r="G70"/>
  <c r="F70"/>
  <c r="E70"/>
  <c r="G69"/>
  <c r="F69"/>
  <c r="E69"/>
  <c r="G68"/>
  <c r="F68"/>
  <c r="E68"/>
  <c r="G67"/>
  <c r="F67"/>
  <c r="E67"/>
  <c r="G66"/>
  <c r="F66"/>
  <c r="E66"/>
  <c r="G65"/>
  <c r="F65"/>
  <c r="E65"/>
  <c r="G64"/>
  <c r="F64"/>
  <c r="E64"/>
  <c r="G63"/>
  <c r="F63"/>
  <c r="G62"/>
  <c r="F62"/>
  <c r="G61"/>
  <c r="F61"/>
  <c r="G60"/>
  <c r="F60"/>
  <c r="G59"/>
  <c r="F59"/>
  <c r="G58"/>
  <c r="F58"/>
  <c r="E54"/>
  <c r="G53"/>
  <c r="F53"/>
  <c r="G52"/>
  <c r="F52"/>
  <c r="G51"/>
  <c r="F51"/>
  <c r="E51"/>
  <c r="G50"/>
  <c r="F50"/>
  <c r="E50"/>
  <c r="G49"/>
  <c r="F49"/>
  <c r="E49"/>
  <c r="G48"/>
  <c r="F48"/>
  <c r="G47"/>
  <c r="F47"/>
  <c r="G46"/>
  <c r="F46"/>
  <c r="G45"/>
  <c r="F45"/>
  <c r="G44"/>
  <c r="F44"/>
  <c r="E44"/>
  <c r="G43"/>
  <c r="F43"/>
  <c r="E43"/>
  <c r="G42"/>
  <c r="F42"/>
  <c r="E42"/>
  <c r="G41"/>
  <c r="F41"/>
  <c r="E41"/>
  <c r="G40"/>
  <c r="F40"/>
  <c r="G39"/>
  <c r="F39"/>
  <c r="G38"/>
  <c r="F38"/>
  <c r="G37"/>
  <c r="F37"/>
  <c r="E37"/>
  <c r="G36"/>
  <c r="F36"/>
  <c r="G35"/>
  <c r="F35"/>
  <c r="G34"/>
  <c r="F34"/>
  <c r="G33"/>
  <c r="F33"/>
  <c r="G32"/>
  <c r="F32"/>
  <c r="E32"/>
  <c r="G31"/>
  <c r="F31"/>
  <c r="E31"/>
  <c r="G30"/>
  <c r="F30"/>
  <c r="E30"/>
  <c r="G29"/>
  <c r="F29"/>
  <c r="E29"/>
  <c r="G28"/>
  <c r="F28"/>
  <c r="E28"/>
  <c r="G27"/>
  <c r="F27"/>
  <c r="E27"/>
  <c r="G26"/>
  <c r="F26"/>
  <c r="G25"/>
  <c r="F25"/>
  <c r="G24"/>
  <c r="F24"/>
  <c r="G23"/>
  <c r="F23"/>
  <c r="G22"/>
  <c r="F22"/>
  <c r="E22"/>
  <c r="G21"/>
  <c r="F21"/>
  <c r="E21"/>
  <c r="G20"/>
  <c r="F20"/>
  <c r="E20"/>
  <c r="G19"/>
  <c r="F19"/>
  <c r="E19"/>
  <c r="G18"/>
  <c r="F18"/>
  <c r="E18"/>
  <c r="G17"/>
  <c r="F17"/>
  <c r="G16"/>
  <c r="F16"/>
  <c r="G15"/>
  <c r="F15"/>
  <c r="G14"/>
  <c r="F14"/>
  <c r="E14"/>
  <c r="G13"/>
  <c r="F13"/>
  <c r="E13"/>
  <c r="G12"/>
  <c r="F12"/>
  <c r="G11"/>
  <c r="F11"/>
  <c r="E29" i="8"/>
  <c r="E28" s="1"/>
  <c r="E26"/>
  <c r="E22"/>
  <c r="E21"/>
  <c r="E20" s="1"/>
  <c r="E17"/>
  <c r="E16"/>
  <c r="E15"/>
  <c r="E13"/>
  <c r="E11"/>
  <c r="E10" s="1"/>
  <c r="E9" s="1"/>
  <c r="H115" i="6"/>
  <c r="H111"/>
  <c r="H85"/>
  <c r="H87"/>
  <c r="H67"/>
  <c r="H60"/>
  <c r="H57"/>
  <c r="H49"/>
  <c r="C13" i="11" l="1"/>
  <c r="C12" s="1"/>
</calcChain>
</file>

<file path=xl/sharedStrings.xml><?xml version="1.0" encoding="utf-8"?>
<sst xmlns="http://schemas.openxmlformats.org/spreadsheetml/2006/main" count="1235" uniqueCount="373">
  <si>
    <t>Иные межбюджетные трансферты</t>
  </si>
  <si>
    <t>10</t>
  </si>
  <si>
    <t>0502</t>
  </si>
  <si>
    <t>Думы от 19.09.2019 № 26/111</t>
  </si>
  <si>
    <t xml:space="preserve">                                 от 19.09.2019 № 26/111 </t>
  </si>
  <si>
    <t>Прочие работы, услуги</t>
  </si>
  <si>
    <t>Главы администрации Речного</t>
  </si>
  <si>
    <t>С.Н.Чесноков</t>
  </si>
  <si>
    <t>"19" сентября 2019 г.</t>
  </si>
  <si>
    <t>Сводное  уведомление №7</t>
  </si>
  <si>
    <t>Основание внесения изменений: Решение Думы Речного сельского поселения от 19.09.2019 г. № 26/111</t>
  </si>
  <si>
    <t>122</t>
  </si>
  <si>
    <t>226</t>
  </si>
  <si>
    <t>221</t>
  </si>
  <si>
    <t>225</t>
  </si>
  <si>
    <t>119</t>
  </si>
  <si>
    <t>213</t>
  </si>
  <si>
    <t>224</t>
  </si>
  <si>
    <t>310</t>
  </si>
  <si>
    <t>343</t>
  </si>
  <si>
    <t>112</t>
  </si>
  <si>
    <t>Прочие работы, услуги (Дума)</t>
  </si>
  <si>
    <t>Начисления на выплаты по оплате труда</t>
  </si>
  <si>
    <t>Услуги связи</t>
  </si>
  <si>
    <t>Арендная плата</t>
  </si>
  <si>
    <t>Увеличение стоимости основных средств</t>
  </si>
  <si>
    <t>Увеличение стоимости горюче-смазочных материалов</t>
  </si>
  <si>
    <t>Речной сельский Дом культуры, № л/с 03403008730</t>
  </si>
  <si>
    <t>Всего</t>
  </si>
  <si>
    <t>Глава администрации</t>
  </si>
  <si>
    <t xml:space="preserve">                                         Думы от 19.09.2019 № 26/111</t>
  </si>
  <si>
    <t>0409</t>
  </si>
  <si>
    <t xml:space="preserve">                                         Приложение № 5</t>
  </si>
  <si>
    <t xml:space="preserve">                                         к решению Речной сельской</t>
  </si>
  <si>
    <t>Прогнозируемые объемы поступления доходов бюджета муниципального образования Речное сельское поселение по подстатьям классификации доходов бюджетов на 2019 год</t>
  </si>
  <si>
    <t>Наименование дохода</t>
  </si>
  <si>
    <t>Сумма на 2020 год</t>
  </si>
  <si>
    <t>Сумма на 2021 год</t>
  </si>
  <si>
    <t>182</t>
  </si>
  <si>
    <t>1010201001</t>
  </si>
  <si>
    <t xml:space="preserve">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</si>
  <si>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</t>
  </si>
  <si>
    <t xml:space="preserve">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</t>
  </si>
  <si>
    <t>1060103010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</si>
  <si>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поселений</t>
  </si>
  <si>
    <t>1030223101</t>
  </si>
  <si>
    <t xml:space="preserve">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</si>
  <si>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</t>
  </si>
  <si>
    <t xml:space="preserve">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</si>
  <si>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</t>
  </si>
  <si>
    <t xml:space="preserve">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</si>
  <si>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</t>
  </si>
  <si>
    <t xml:space="preserve">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</si>
  <si>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1060603310</t>
  </si>
  <si>
    <t xml:space="preserve">      Земельный налог с организаций, обладающих земельным участком, расположенным в границах сельских поселений</t>
  </si>
  <si>
    <t>1060604310</t>
  </si>
  <si>
    <t xml:space="preserve">      Земельный налог с физических лиц, обладающих земельным участком, расположенным в границах сельских поселений</t>
  </si>
  <si>
    <t>1080402001</t>
  </si>
  <si>
    <t xml:space="preserve">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</si>
  <si>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1110503510</t>
  </si>
  <si>
    <t xml:space="preserve">    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</si>
  <si>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1110904510</t>
  </si>
  <si>
    <t xml:space="preserve">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</si>
  <si>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1130199510</t>
  </si>
  <si>
    <t xml:space="preserve">      Прочие доходы от оказания платных услуг (работ) получателями средств бюджетов сельских поселений</t>
  </si>
  <si>
    <t xml:space="preserve">      Прочие доходы от компенсации затрат бюджетов сельских поселений</t>
  </si>
  <si>
    <t>2021500110</t>
  </si>
  <si>
    <t xml:space="preserve">      Дотации бюджетам сельских поселений на выравнивание бюджетной обеспеченности</t>
  </si>
  <si>
    <t>2021500210</t>
  </si>
  <si>
    <t xml:space="preserve">      Дотации бюджетам сельских поселений на поддержку мер по обеспечению сбалансированности бюджетов</t>
  </si>
  <si>
    <t>2022999910</t>
  </si>
  <si>
    <t xml:space="preserve">      Прочие субсидии бюджетам сельских поселений</t>
  </si>
  <si>
    <t>2023511810</t>
  </si>
  <si>
    <t xml:space="preserve">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</si>
  <si>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                               Приложение № 9</t>
  </si>
  <si>
    <t xml:space="preserve">                                 к решению Речной  </t>
  </si>
  <si>
    <t xml:space="preserve">                                 сельской Думы</t>
  </si>
  <si>
    <t>Источники</t>
  </si>
  <si>
    <t xml:space="preserve">финансирования дефицита бюджета муниципального образования Речное сельское поселение </t>
  </si>
  <si>
    <t>на 2019 год</t>
  </si>
  <si>
    <t>Увеличение прочих остатков средств бюджета</t>
  </si>
  <si>
    <t>Увеличение прочих остатков денежных средств бюджета</t>
  </si>
  <si>
    <t>Увеличение прочих остатков денежных средств бюджета поселения</t>
  </si>
  <si>
    <t xml:space="preserve">Уменьшение прочих остатков денежных средств бюджетов </t>
  </si>
  <si>
    <t>Уменьшение прочих остатков денежных средств бюджета поселения</t>
  </si>
  <si>
    <t>ИТОГО</t>
  </si>
  <si>
    <t>Итого</t>
  </si>
  <si>
    <t>Приложение № 6</t>
  </si>
  <si>
    <t>к решению Речной сельской</t>
  </si>
  <si>
    <t>РАСПРЕДЕЛЕНИЕ БЮДЖЕТНЫХ АССИГНОВАНИЙ</t>
  </si>
  <si>
    <t>по разделам и подразделам классификации расходов бюджета муниципального образования Речное сельское поселение на 2019 год</t>
  </si>
  <si>
    <t>Наименование расхода</t>
  </si>
  <si>
    <t>Подраздел</t>
  </si>
  <si>
    <t>Сумма всего на 2019 год (тыс. рублей)</t>
  </si>
  <si>
    <t>00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</si>
  <si>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</si>
  <si>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</si>
  <si>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</si>
  <si>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Резервные фонды</t>
  </si>
  <si>
    <t xml:space="preserve">    Другие общегосударственные вопросы</t>
  </si>
  <si>
    <t>13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</si>
  <si>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</si>
  <si>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</si>
  <si>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</si>
  <si>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Обеспечение пожарной безопасности</t>
  </si>
  <si>
    <t xml:space="preserve">    Другие вопросы в области национальной безопасности и правоохранительной деятельности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</si>
  <si>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</si>
  <si>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</si>
  <si>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</si>
  <si>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</si>
  <si>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</si>
  <si>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</si>
  <si>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КУЛЬТУРА, КИНЕМАТОГРАФИЯ</t>
  </si>
  <si>
    <t xml:space="preserve">    Культура</t>
  </si>
  <si>
    <t xml:space="preserve">  СОЦИАЛЬНАЯ ПОЛИТИКА</t>
  </si>
  <si>
    <t xml:space="preserve">    Пенсионное обеспечение</t>
  </si>
  <si>
    <t>Приложение № 7</t>
  </si>
  <si>
    <t>по целевым статьям (муниципальным программам Речного сельского поселения и непрограммным направлениям деятельности), группам видов расходов классификации расходов бюджетов муниципального образования Речное сельское поселение на 2019 год</t>
  </si>
  <si>
    <t>Вид расхода</t>
  </si>
  <si>
    <t>Сумма всего на 2020 год (тыс. рублей)</t>
  </si>
  <si>
    <t>Сумма всего на 2021 год (тыс. рублей)</t>
  </si>
  <si>
    <t>0000000000</t>
  </si>
  <si>
    <t xml:space="preserve">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2018-2020 годы"</t>
  </si>
  <si>
    <t>0100000000</t>
  </si>
  <si>
    <t xml:space="preserve">    Руководство и управление в сфере установленных функций органов местного самоуправления муниципального образования Речное сельское поселение</t>
  </si>
  <si>
    <t>0100001000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</si>
  <si>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</si>
  <si>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</si>
  <si>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</si>
  <si>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</si>
  <si>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Центральный аппарат</t>
  </si>
  <si>
    <t>0100001100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</si>
  <si>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</si>
  <si>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</si>
  <si>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Ежемесячная доплата к пенсии муниципальным служащим</t>
  </si>
  <si>
    <t>0100001210</t>
  </si>
  <si>
    <t xml:space="preserve">        Социальное обеспечение и иные выплаты населению</t>
  </si>
  <si>
    <t>300</t>
  </si>
  <si>
    <t>0100002000</t>
  </si>
  <si>
    <t xml:space="preserve">      Резервные фонды местных админитсраций</t>
  </si>
  <si>
    <t>0100002100</t>
  </si>
  <si>
    <t xml:space="preserve">        Иные бюджетные ассигнования</t>
  </si>
  <si>
    <t>800</t>
  </si>
  <si>
    <t>0100003000</t>
  </si>
  <si>
    <t xml:space="preserve">      Реализация государственных функций, связанных с общегосударственным управлением</t>
  </si>
  <si>
    <t>0100003100</t>
  </si>
  <si>
    <t xml:space="preserve">    Иные межбюджетные трансферты из областного бюджета</t>
  </si>
  <si>
    <t>0100051000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</si>
  <si>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</si>
  <si>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</si>
  <si>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</si>
  <si>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</si>
  <si>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2018-2020 годы"</t>
  </si>
  <si>
    <t>0200000000</t>
  </si>
  <si>
    <t xml:space="preserve">    Мероприятия в сфере пожарной безопасности</t>
  </si>
  <si>
    <t>0200001000</t>
  </si>
  <si>
    <t xml:space="preserve">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2018-2020 годы"</t>
  </si>
  <si>
    <t>0400000000</t>
  </si>
  <si>
    <t xml:space="preserve">    другие вопросы в области национальной безопасности и правоохранительной деятельности</t>
  </si>
  <si>
    <t>0400001000</t>
  </si>
  <si>
    <t xml:space="preserve">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2018-2020 годы"</t>
  </si>
  <si>
    <t>0600000000</t>
  </si>
  <si>
    <t xml:space="preserve">    Дорожный фонд (дорожные фонды)</t>
  </si>
  <si>
    <t>0600004000</t>
  </si>
  <si>
    <t xml:space="preserve">      Мероприятия в сфере дорожной деятельности</t>
  </si>
  <si>
    <t>0600004100</t>
  </si>
  <si>
    <t>0700000000</t>
  </si>
  <si>
    <t>0700004000</t>
  </si>
  <si>
    <t xml:space="preserve">      Мероприятия в области жилищного хозяйства</t>
  </si>
  <si>
    <t xml:space="preserve">        Межбюджетные трансферты</t>
  </si>
  <si>
    <t xml:space="preserve">      Мероприятия в области благоустройства</t>
  </si>
  <si>
    <t>0700004210</t>
  </si>
  <si>
    <t>0700004310</t>
  </si>
  <si>
    <t>Мероприятия в сфере коммунального хозяйства</t>
  </si>
  <si>
    <t>0700004400</t>
  </si>
  <si>
    <t>0800000000</t>
  </si>
  <si>
    <t xml:space="preserve">    Финансовое обеспечение деятельности муниципальных учреждений</t>
  </si>
  <si>
    <t>0800002000</t>
  </si>
  <si>
    <t xml:space="preserve">      Речной сельский Дом культуры</t>
  </si>
  <si>
    <t>0800002100</t>
  </si>
  <si>
    <t xml:space="preserve">    Финансовое обеспечение расходных обязательств муниципального образования, возникающих при выполнении передаваемых полномочий</t>
  </si>
  <si>
    <t>0800014000</t>
  </si>
  <si>
    <t xml:space="preserve">      Выравнивание обеспеченности муниципальных образований по реализации ими их отдельных расходных обязательств</t>
  </si>
  <si>
    <t>080001403A</t>
  </si>
  <si>
    <t xml:space="preserve">      Расходы за счет средств местного бюджета на реализацию муниципального образования отдельных расходных обязательств</t>
  </si>
  <si>
    <t>080001403Б</t>
  </si>
  <si>
    <t xml:space="preserve">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2018-2020 годы"</t>
  </si>
  <si>
    <t>0900000000</t>
  </si>
  <si>
    <t>0900002000</t>
  </si>
  <si>
    <t xml:space="preserve">      Речная сельская библиотека</t>
  </si>
  <si>
    <t>0900002100</t>
  </si>
  <si>
    <t xml:space="preserve">    Выравнивание бюджетной обеспеченности</t>
  </si>
  <si>
    <t>0900014000</t>
  </si>
  <si>
    <t>090001403A</t>
  </si>
  <si>
    <t>090001403Б</t>
  </si>
  <si>
    <t>Приложение № 8</t>
  </si>
  <si>
    <t>ВЕДОМСТВЕННАЯ СТРУКТУРА</t>
  </si>
  <si>
    <t>расходов бюджета муниципального образования Речное сельское поселение на 2019 год</t>
  </si>
  <si>
    <t>Распорядитель</t>
  </si>
  <si>
    <t>Раздел, подраздел</t>
  </si>
  <si>
    <t xml:space="preserve">  Муниципальное учреждение администрация муниципального образования Речное сельское поселение</t>
  </si>
  <si>
    <t>985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</si>
  <si>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</si>
  <si>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</si>
  <si>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</si>
  <si>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</si>
  <si>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2018-2020 годы"</t>
  </si>
  <si>
    <t xml:space="preserve">          Руководство и управление в сфере установленных функций органов местного самоуправления муниципального образования Речное сельское поселение</t>
  </si>
  <si>
    <t xml:space="preserve">            Глава муниципального образования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</si>
  <si>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</si>
  <si>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</si>
  <si>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</si>
  <si>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</si>
  <si>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 xml:space="preserve">              Закупка товаров, работ и услуг для обеспечения государственных (муниципальных) нужд</t>
  </si>
  <si>
    <t xml:space="preserve">      Резервные фонды</t>
  </si>
  <si>
    <t>0111</t>
  </si>
  <si>
    <t xml:space="preserve">          Резервные фонды</t>
  </si>
  <si>
    <t xml:space="preserve">            Резервные фонды местных админитсраций</t>
  </si>
  <si>
    <t xml:space="preserve">              Иные бюджетные ассигнования</t>
  </si>
  <si>
    <t xml:space="preserve">      Другие общегосударственные вопросы</t>
  </si>
  <si>
    <t>0113</t>
  </si>
  <si>
    <t xml:space="preserve">          Другие общегосударственные вопросы</t>
  </si>
  <si>
    <t xml:space="preserve">            Реализация государственных функций, связанных с общегосударственным управлением</t>
  </si>
  <si>
    <t xml:space="preserve">          Условно утверждаемые расходы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</si>
  <si>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</si>
  <si>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</si>
  <si>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</si>
  <si>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</si>
  <si>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Иные межбюджетные трансферты из областного бюджета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</si>
  <si>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</si>
  <si>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</si>
  <si>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</si>
  <si>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</si>
  <si>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</si>
  <si>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2018-2020 годы"</t>
  </si>
  <si>
    <t xml:space="preserve">          Мероприятия в сфере пожарной безопасности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</si>
  <si>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</si>
  <si>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</si>
  <si>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2018-2020 годы"</t>
  </si>
  <si>
    <t xml:space="preserve">    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</si>
  <si>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</si>
  <si>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>0400</t>
  </si>
  <si>
    <t xml:space="preserve">      Дорожное хозяйство (дорожные фонды)</t>
  </si>
  <si>
    <t xml:space="preserve">      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2018-2020 годы"</t>
  </si>
  <si>
    <t xml:space="preserve">          Дорожный фонд (дорожные фонды)</t>
  </si>
  <si>
    <t xml:space="preserve">            Мероприятия в сфере дорожной деятельности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</si>
  <si>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</si>
  <si>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</si>
  <si>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</si>
  <si>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</si>
  <si>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2018-2020 годы"</t>
  </si>
  <si>
    <t xml:space="preserve">          Жилищное хозяйство</t>
  </si>
  <si>
    <t xml:space="preserve">            Мероприятия в области жилищного хозяйства</t>
  </si>
  <si>
    <t xml:space="preserve">              Межбюджетные трансферты</t>
  </si>
  <si>
    <t xml:space="preserve">          Коммунальное хозяйство</t>
  </si>
  <si>
    <t xml:space="preserve">              Мероприятия в сфере коммунального хозяйства</t>
  </si>
  <si>
    <t xml:space="preserve">      Благоустройство</t>
  </si>
  <si>
    <t>0503</t>
  </si>
  <si>
    <t xml:space="preserve">            Мероприятия в области благоустройства</t>
  </si>
  <si>
    <t xml:space="preserve">    КУЛЬТУРА, КИНЕМАТОГРАФИЯ</t>
  </si>
  <si>
    <t>0800</t>
  </si>
  <si>
    <t xml:space="preserve">      Культура</t>
  </si>
  <si>
    <t xml:space="preserve">      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2018-2020 годы"</t>
  </si>
  <si>
    <t xml:space="preserve">          Финансовое обеспечение деятельности муниципальных учреждений</t>
  </si>
  <si>
    <t xml:space="preserve">            Речной сельский Дом культуры</t>
  </si>
  <si>
    <t xml:space="preserve">          Финансовое обеспечение расходных обязательств муниципального образования, возникающих при выполнении передаваемых полномочий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</si>
  <si>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</si>
  <si>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Расходы за счет средств местного бюджета на реализацию муниципального образования отдельных расходных обязательств</t>
  </si>
  <si>
    <t xml:space="preserve">      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2018-2020 годы"</t>
  </si>
  <si>
    <t xml:space="preserve">            Речная сельская библиотека</t>
  </si>
  <si>
    <t xml:space="preserve">          Выравнивание бюджетной обеспеченности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</si>
  <si>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</si>
  <si>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</si>
  <si>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</si>
  <si>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</si>
  <si>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Ежемесячная доплата к пенсии муниципальным служащим</t>
  </si>
  <si>
    <t xml:space="preserve">              Социальное обеспечение и иные выплаты населению</t>
  </si>
  <si>
    <t>Наименование показателя</t>
  </si>
  <si>
    <t>Код бюджетной классификации</t>
  </si>
  <si>
    <t>Сумма  (тыс.рублей)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</si>
  <si>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</si>
  <si>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</si>
  <si>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</si>
  <si>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</si>
  <si>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</si>
  <si>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</si>
  <si>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000 01 05 02 00 00 0000 500</t>
  </si>
  <si>
    <t>000 01 05 02 01 00 0000 510</t>
  </si>
  <si>
    <t>985 01 05 02 01 10 0000 510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</si>
  <si>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</si>
  <si>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</si>
  <si>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</si>
  <si>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</si>
  <si>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000 01 05 02 01 00 0000 610</t>
  </si>
  <si>
    <t>985 01 05 02 01 10 0000 610</t>
  </si>
  <si>
    <t>Приложение № 4</t>
  </si>
  <si>
    <t>к Порядку составления и ведения бюджетной росписи</t>
  </si>
  <si>
    <t>главного распорядителя средств бюджета поселения,</t>
  </si>
  <si>
    <t xml:space="preserve">на 2019 год </t>
  </si>
  <si>
    <t>УТВЕРЖДАЮ</t>
  </si>
  <si>
    <t>сельского поселения</t>
  </si>
  <si>
    <t>________________</t>
  </si>
  <si>
    <t xml:space="preserve">Об изменении бюджетных ассигнований бюджета  поселения  на 2019 год </t>
  </si>
  <si>
    <t xml:space="preserve">Муниципальное учреждение администрация Речного сельского поселения         </t>
  </si>
  <si>
    <t>(полное наименование главного распорядителя средств бюджета поселения)</t>
  </si>
  <si>
    <t>Единица измерения:</t>
  </si>
  <si>
    <t>рублей</t>
  </si>
  <si>
    <t>Наименование подведомственных получателей/ расходов</t>
  </si>
  <si>
    <t>Рз</t>
  </si>
  <si>
    <t>ПРз</t>
  </si>
  <si>
    <t>ЦСР</t>
  </si>
  <si>
    <t>ВР</t>
  </si>
  <si>
    <t>ОСГУ</t>
  </si>
  <si>
    <t>Дополни-тельная класси-фикация</t>
  </si>
  <si>
    <t xml:space="preserve">Сумма изменений </t>
  </si>
  <si>
    <t>на 2019 г</t>
  </si>
  <si>
    <t>(+, -)</t>
  </si>
  <si>
    <t xml:space="preserve"> Администрация Речного сельского поселения № л/сч 03403008760</t>
  </si>
  <si>
    <t>Коммунальные услуги</t>
  </si>
  <si>
    <t>244</t>
  </si>
  <si>
    <t>223</t>
  </si>
  <si>
    <t>Штрафы за нарушение законодательства о налогах и сборах, законодательства о страховых взносах</t>
  </si>
  <si>
    <t>853</t>
  </si>
  <si>
    <t>292</t>
  </si>
  <si>
    <t xml:space="preserve"> Администрация Речного сельского поселения № л/сч 03985141564</t>
  </si>
  <si>
    <t>Заработная плата</t>
  </si>
  <si>
    <t>010001403А</t>
  </si>
  <si>
    <t>121</t>
  </si>
  <si>
    <t>211</t>
  </si>
  <si>
    <t>111</t>
  </si>
  <si>
    <t>Начисления на оплату труда</t>
  </si>
  <si>
    <t>18-365</t>
  </si>
  <si>
    <t>МКУ Речная сельская библиотека № л/сч 03403008740</t>
  </si>
  <si>
    <t>Соуиальные пособия и компенсации персоналу в денежной форме</t>
  </si>
  <si>
    <t>266</t>
  </si>
  <si>
    <t>Увеличение стоимости прочих материальных запасов однократного применения</t>
  </si>
  <si>
    <t>349</t>
  </si>
  <si>
    <t>МКУ Речная сельская библиотека № л/сч 03985140612</t>
  </si>
  <si>
    <t>090001403А</t>
  </si>
  <si>
    <t>МКУ Речной сельский дом культуры № л/сч 03403008730</t>
  </si>
  <si>
    <t>Налоги, пошлины и сборы</t>
  </si>
  <si>
    <t>851</t>
  </si>
  <si>
    <t>291</t>
  </si>
  <si>
    <t>Итого по РзПРз</t>
  </si>
  <si>
    <t>010001403Б</t>
  </si>
  <si>
    <t>Итого по ЦСР</t>
  </si>
  <si>
    <t>Итого по ВР</t>
  </si>
  <si>
    <t xml:space="preserve">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2018-2020 годы"</t>
  </si>
  <si>
    <t xml:space="preserve">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2018-2020 годы"</t>
  </si>
  <si>
    <t>0700015540</t>
  </si>
  <si>
    <t>Работы, услуги по содержанию имущества</t>
  </si>
  <si>
    <t>Код БК</t>
  </si>
  <si>
    <t>110</t>
  </si>
  <si>
    <t>120</t>
  </si>
  <si>
    <t>130</t>
  </si>
  <si>
    <t>150</t>
  </si>
  <si>
    <t>Раздел</t>
  </si>
  <si>
    <t>Целевая статья</t>
  </si>
  <si>
    <t>0000</t>
  </si>
  <si>
    <t>000</t>
  </si>
  <si>
    <t>0801</t>
  </si>
  <si>
    <t>Муниципальное учреждение администрация муниципального образования Речное сельское поселение</t>
  </si>
  <si>
    <t>05</t>
  </si>
  <si>
    <t>01</t>
  </si>
  <si>
    <t>0700004100</t>
  </si>
  <si>
    <t>500</t>
  </si>
  <si>
    <t>11</t>
  </si>
  <si>
    <t>02</t>
  </si>
  <si>
    <t>14</t>
  </si>
  <si>
    <t>08</t>
  </si>
  <si>
    <t>03</t>
  </si>
  <si>
    <t>09</t>
  </si>
  <si>
    <t>04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</si>
</sst>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\-#,##0.00\ 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Arial Cyr"/>
      <family val="2"/>
    </font>
    <font>
      <sz val="10"/>
      <name val="Times New Roman"/>
      <family val="1"/>
      <charset val="204"/>
    </font>
    <font>
      <sz val="11"/>
      <name val="Arial Cyr"/>
      <charset val="204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8" fillId="0" borderId="1">
      <alignment horizontal="center" vertical="center" wrapText="1"/>
    </xf>
    <xf numFmtId="0" fontId="8" fillId="0" borderId="0"/>
    <xf numFmtId="0" fontId="8" fillId="0" borderId="0"/>
    <xf numFmtId="1" fontId="8" fillId="0" borderId="2">
      <alignment horizontal="center" vertical="top" shrinkToFit="1"/>
    </xf>
    <xf numFmtId="0" fontId="8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1" fontId="8" fillId="0" borderId="4">
      <alignment horizontal="center" vertical="top" shrinkToFit="1"/>
    </xf>
    <xf numFmtId="0" fontId="13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10" fillId="0" borderId="1">
      <alignment vertical="top" wrapText="1"/>
    </xf>
    <xf numFmtId="4" fontId="10" fillId="3" borderId="3">
      <alignment horizontal="right" vertical="top" shrinkToFit="1"/>
    </xf>
    <xf numFmtId="1" fontId="8" fillId="0" borderId="1">
      <alignment horizontal="center" vertical="top" shrinkToFit="1"/>
    </xf>
    <xf numFmtId="4" fontId="10" fillId="3" borderId="1">
      <alignment horizontal="right" vertical="top" shrinkToFit="1"/>
    </xf>
    <xf numFmtId="0" fontId="8" fillId="0" borderId="0">
      <alignment horizontal="left" wrapText="1"/>
    </xf>
    <xf numFmtId="4" fontId="10" fillId="2" borderId="1">
      <alignment horizontal="right" vertical="top" shrinkToFit="1"/>
    </xf>
    <xf numFmtId="0" fontId="10" fillId="0" borderId="1">
      <alignment vertical="top" wrapText="1"/>
    </xf>
    <xf numFmtId="4" fontId="10" fillId="3" borderId="1">
      <alignment horizontal="right" vertical="top" shrinkToFit="1"/>
    </xf>
    <xf numFmtId="4" fontId="10" fillId="2" borderId="1">
      <alignment horizontal="right" vertical="top" shrinkToFit="1"/>
    </xf>
    <xf numFmtId="0" fontId="1" fillId="0" borderId="0"/>
  </cellStyleXfs>
  <cellXfs count="211">
    <xf numFmtId="0" fontId="0" fillId="0" borderId="0" xfId="0"/>
    <xf numFmtId="0" fontId="2" fillId="0" borderId="0" xfId="0" applyFont="1" applyProtection="1">
      <protection locked="0"/>
    </xf>
    <xf numFmtId="49" fontId="2" fillId="0" borderId="0" xfId="0" applyNumberFormat="1" applyFont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8" fillId="0" borderId="0" xfId="2" applyNumberFormat="1" applyProtection="1"/>
    <xf numFmtId="0" fontId="9" fillId="0" borderId="1" xfId="1" applyNumberFormat="1" applyFont="1" applyProtection="1">
      <alignment horizontal="center" vertical="center" wrapText="1"/>
    </xf>
    <xf numFmtId="49" fontId="9" fillId="0" borderId="1" xfId="1" applyNumberFormat="1" applyFont="1" applyProtection="1">
      <alignment horizontal="center" vertical="center" wrapText="1"/>
    </xf>
    <xf numFmtId="0" fontId="9" fillId="0" borderId="1" xfId="1" applyNumberFormat="1" applyFont="1" applyFill="1" applyAlignment="1" applyProtection="1">
      <alignment horizontal="center" vertical="center" wrapText="1"/>
    </xf>
    <xf numFmtId="0" fontId="7" fillId="0" borderId="1" xfId="1" applyNumberFormat="1" applyFont="1" applyProtection="1">
      <alignment horizontal="center" vertical="center" wrapText="1"/>
    </xf>
    <xf numFmtId="49" fontId="9" fillId="0" borderId="1" xfId="1" applyNumberFormat="1" applyFont="1" applyAlignment="1" applyProtection="1">
      <alignment horizontal="center" wrapText="1"/>
    </xf>
    <xf numFmtId="0" fontId="9" fillId="0" borderId="1" xfId="1" applyNumberFormat="1" applyFont="1" applyAlignment="1" applyProtection="1">
      <alignment horizontal="center" wrapText="1"/>
    </xf>
    <xf numFmtId="0" fontId="7" fillId="0" borderId="1" xfId="12" applyNumberFormat="1" applyFont="1" applyProtection="1">
      <alignment vertical="top" wrapText="1"/>
    </xf>
    <xf numFmtId="49" fontId="9" fillId="0" borderId="1" xfId="14" applyNumberFormat="1" applyFont="1" applyAlignment="1" applyProtection="1">
      <alignment horizontal="center" shrinkToFit="1"/>
    </xf>
    <xf numFmtId="4" fontId="9" fillId="3" borderId="1" xfId="15" applyNumberFormat="1" applyFont="1" applyAlignment="1" applyProtection="1">
      <alignment horizontal="center" shrinkToFit="1"/>
    </xf>
    <xf numFmtId="164" fontId="9" fillId="0" borderId="1" xfId="17" applyNumberFormat="1" applyFont="1" applyFill="1" applyAlignment="1" applyProtection="1">
      <alignment horizontal="center" shrinkToFit="1"/>
    </xf>
    <xf numFmtId="0" fontId="9" fillId="0" borderId="1" xfId="12" applyNumberFormat="1" applyFont="1" applyProtection="1">
      <alignment vertical="top" wrapText="1"/>
    </xf>
    <xf numFmtId="0" fontId="9" fillId="0" borderId="0" xfId="2" applyNumberFormat="1" applyFont="1" applyProtection="1"/>
    <xf numFmtId="49" fontId="9" fillId="0" borderId="0" xfId="2" applyNumberFormat="1" applyFont="1" applyProtection="1"/>
    <xf numFmtId="0" fontId="9" fillId="0" borderId="0" xfId="2" applyNumberFormat="1" applyFont="1" applyFill="1" applyAlignment="1" applyProtection="1">
      <alignment horizontal="center"/>
    </xf>
    <xf numFmtId="0" fontId="11" fillId="0" borderId="0" xfId="0" applyFont="1" applyFill="1" applyProtection="1">
      <protection locked="0"/>
    </xf>
    <xf numFmtId="164" fontId="11" fillId="0" borderId="0" xfId="0" applyNumberFormat="1" applyFont="1" applyFill="1" applyAlignment="1" applyProtection="1">
      <alignment horizontal="center"/>
      <protection locked="0"/>
    </xf>
    <xf numFmtId="0" fontId="4" fillId="0" borderId="1" xfId="1" applyNumberFormat="1" applyFont="1" applyFill="1" applyProtection="1">
      <alignment horizontal="center" vertical="center" wrapText="1"/>
    </xf>
    <xf numFmtId="164" fontId="4" fillId="0" borderId="1" xfId="1" applyNumberFormat="1" applyFont="1" applyFill="1" applyAlignment="1" applyProtection="1">
      <alignment horizontal="center" vertical="center" wrapText="1"/>
    </xf>
    <xf numFmtId="0" fontId="8" fillId="0" borderId="1" xfId="1" applyNumberFormat="1" applyProtection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49" fontId="5" fillId="0" borderId="1" xfId="1" applyNumberFormat="1" applyFont="1" applyFill="1" applyProtection="1">
      <alignment horizontal="center" vertical="center" wrapText="1"/>
    </xf>
    <xf numFmtId="0" fontId="5" fillId="0" borderId="1" xfId="1" applyNumberFormat="1" applyFont="1" applyFill="1" applyProtection="1">
      <alignment horizontal="center" vertical="center" wrapText="1"/>
    </xf>
    <xf numFmtId="164" fontId="5" fillId="0" borderId="1" xfId="1" applyNumberFormat="1" applyFont="1" applyFill="1" applyAlignment="1" applyProtection="1">
      <alignment horizontal="center" vertical="center" wrapText="1"/>
    </xf>
    <xf numFmtId="0" fontId="5" fillId="0" borderId="1" xfId="12" applyNumberFormat="1" applyFont="1" applyFill="1" applyProtection="1">
      <alignment vertical="top" wrapText="1"/>
    </xf>
    <xf numFmtId="1" fontId="5" fillId="0" borderId="1" xfId="14" applyNumberFormat="1" applyFont="1" applyFill="1" applyProtection="1">
      <alignment horizontal="center" vertical="top" shrinkToFit="1"/>
    </xf>
    <xf numFmtId="4" fontId="5" fillId="0" borderId="1" xfId="15" applyNumberFormat="1" applyFont="1" applyFill="1" applyProtection="1">
      <alignment horizontal="right" vertical="top" shrinkToFit="1"/>
    </xf>
    <xf numFmtId="164" fontId="5" fillId="0" borderId="1" xfId="17" applyNumberFormat="1" applyFont="1" applyFill="1" applyAlignment="1" applyProtection="1">
      <alignment horizontal="center" vertical="top" shrinkToFit="1"/>
    </xf>
    <xf numFmtId="4" fontId="10" fillId="3" borderId="1" xfId="15" applyNumberFormat="1" applyProtection="1">
      <alignment horizontal="right" vertical="top" shrinkToFit="1"/>
    </xf>
    <xf numFmtId="0" fontId="4" fillId="0" borderId="1" xfId="12" applyNumberFormat="1" applyFont="1" applyFill="1" applyProtection="1">
      <alignment vertical="top" wrapText="1"/>
    </xf>
    <xf numFmtId="1" fontId="4" fillId="0" borderId="1" xfId="14" applyNumberFormat="1" applyFont="1" applyFill="1" applyProtection="1">
      <alignment horizontal="center" vertical="top" shrinkToFit="1"/>
    </xf>
    <xf numFmtId="4" fontId="4" fillId="0" borderId="1" xfId="15" applyNumberFormat="1" applyFont="1" applyFill="1" applyProtection="1">
      <alignment horizontal="right" vertical="top" shrinkToFit="1"/>
    </xf>
    <xf numFmtId="164" fontId="4" fillId="0" borderId="1" xfId="17" applyNumberFormat="1" applyFont="1" applyFill="1" applyAlignment="1" applyProtection="1">
      <alignment horizontal="center" vertical="top" shrinkToFit="1"/>
    </xf>
    <xf numFmtId="49" fontId="4" fillId="0" borderId="1" xfId="14" applyNumberFormat="1" applyFont="1" applyFill="1" applyProtection="1">
      <alignment horizontal="center" vertical="top" shrinkToFit="1"/>
    </xf>
    <xf numFmtId="0" fontId="4" fillId="0" borderId="0" xfId="2" applyNumberFormat="1" applyFont="1" applyFill="1" applyProtection="1"/>
    <xf numFmtId="0" fontId="4" fillId="0" borderId="0" xfId="9" applyFont="1" applyFill="1" applyAlignment="1"/>
    <xf numFmtId="164" fontId="5" fillId="0" borderId="1" xfId="14" applyNumberFormat="1" applyFont="1" applyFill="1" applyProtection="1">
      <alignment horizontal="center" vertical="top" shrinkToFit="1"/>
    </xf>
    <xf numFmtId="164" fontId="4" fillId="0" borderId="1" xfId="14" applyNumberFormat="1" applyFont="1" applyFill="1" applyProtection="1">
      <alignment horizontal="center" vertical="top" shrinkToFit="1"/>
    </xf>
    <xf numFmtId="0" fontId="4" fillId="0" borderId="3" xfId="6" applyNumberFormat="1" applyFont="1" applyFill="1" applyProtection="1">
      <alignment horizontal="right"/>
    </xf>
    <xf numFmtId="4" fontId="4" fillId="0" borderId="3" xfId="7" applyNumberFormat="1" applyFont="1" applyFill="1" applyProtection="1">
      <alignment horizontal="right" vertical="top" shrinkToFit="1"/>
    </xf>
    <xf numFmtId="0" fontId="11" fillId="0" borderId="0" xfId="0" applyFont="1"/>
    <xf numFmtId="49" fontId="11" fillId="0" borderId="0" xfId="0" applyNumberFormat="1" applyFont="1"/>
    <xf numFmtId="49" fontId="11" fillId="0" borderId="0" xfId="0" applyNumberFormat="1" applyFont="1" applyAlignment="1">
      <alignment horizontal="left"/>
    </xf>
    <xf numFmtId="2" fontId="11" fillId="0" borderId="0" xfId="0" applyNumberFormat="1" applyFont="1" applyAlignment="1">
      <alignment horizontal="center"/>
    </xf>
    <xf numFmtId="0" fontId="15" fillId="0" borderId="0" xfId="0" applyFont="1"/>
    <xf numFmtId="0" fontId="11" fillId="0" borderId="0" xfId="0" applyFont="1" applyAlignment="1">
      <alignment horizontal="justify"/>
    </xf>
    <xf numFmtId="0" fontId="11" fillId="0" borderId="0" xfId="0" applyFont="1" applyBorder="1" applyAlignment="1">
      <alignment horizontal="justify" vertical="top" wrapText="1"/>
    </xf>
    <xf numFmtId="49" fontId="11" fillId="0" borderId="0" xfId="0" applyNumberFormat="1" applyFont="1" applyBorder="1" applyAlignment="1">
      <alignment horizontal="justify" vertical="top" wrapText="1"/>
    </xf>
    <xf numFmtId="49" fontId="11" fillId="0" borderId="0" xfId="0" applyNumberFormat="1" applyFont="1" applyBorder="1" applyAlignment="1">
      <alignment horizontal="left" vertical="top" wrapText="1"/>
    </xf>
    <xf numFmtId="2" fontId="11" fillId="0" borderId="0" xfId="0" applyNumberFormat="1" applyFont="1" applyBorder="1" applyAlignment="1">
      <alignment horizontal="center" vertical="top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/>
    </xf>
    <xf numFmtId="2" fontId="11" fillId="0" borderId="6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top" wrapText="1"/>
    </xf>
    <xf numFmtId="49" fontId="19" fillId="0" borderId="7" xfId="0" applyNumberFormat="1" applyFont="1" applyBorder="1" applyAlignment="1">
      <alignment horizontal="justify" vertical="top" wrapText="1"/>
    </xf>
    <xf numFmtId="49" fontId="20" fillId="0" borderId="7" xfId="0" applyNumberFormat="1" applyFont="1" applyBorder="1" applyAlignment="1">
      <alignment horizontal="left" vertical="top" wrapText="1"/>
    </xf>
    <xf numFmtId="2" fontId="21" fillId="4" borderId="7" xfId="0" applyNumberFormat="1" applyFont="1" applyFill="1" applyBorder="1" applyAlignment="1">
      <alignment horizontal="center" vertical="top" shrinkToFit="1"/>
    </xf>
    <xf numFmtId="0" fontId="11" fillId="0" borderId="7" xfId="0" applyFont="1" applyBorder="1" applyAlignment="1">
      <alignment horizontal="left" wrapText="1"/>
    </xf>
    <xf numFmtId="49" fontId="11" fillId="0" borderId="7" xfId="0" applyNumberFormat="1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4" fontId="11" fillId="0" borderId="7" xfId="0" applyNumberFormat="1" applyFont="1" applyBorder="1" applyAlignment="1">
      <alignment horizontal="center"/>
    </xf>
    <xf numFmtId="0" fontId="11" fillId="0" borderId="7" xfId="0" applyFont="1" applyBorder="1" applyAlignment="1">
      <alignment wrapText="1"/>
    </xf>
    <xf numFmtId="49" fontId="4" fillId="0" borderId="7" xfId="5" applyNumberFormat="1" applyFont="1" applyBorder="1" applyAlignment="1" applyProtection="1">
      <alignment horizontal="center" shrinkToFit="1"/>
    </xf>
    <xf numFmtId="49" fontId="11" fillId="0" borderId="7" xfId="0" applyNumberFormat="1" applyFont="1" applyBorder="1" applyAlignment="1">
      <alignment horizontal="center"/>
    </xf>
    <xf numFmtId="1" fontId="4" fillId="0" borderId="4" xfId="5" applyNumberFormat="1" applyFont="1" applyBorder="1" applyAlignment="1" applyProtection="1">
      <alignment horizontal="center" shrinkToFit="1"/>
    </xf>
    <xf numFmtId="1" fontId="4" fillId="0" borderId="0" xfId="5" applyNumberFormat="1" applyFont="1" applyAlignment="1" applyProtection="1">
      <alignment horizontal="center" shrinkToFit="1"/>
    </xf>
    <xf numFmtId="0" fontId="4" fillId="0" borderId="0" xfId="5" applyFont="1" applyAlignment="1" applyProtection="1">
      <alignment horizontal="center" shrinkToFit="1"/>
    </xf>
    <xf numFmtId="4" fontId="4" fillId="3" borderId="1" xfId="15" applyNumberFormat="1" applyFont="1" applyAlignment="1" applyProtection="1">
      <alignment horizontal="center" shrinkToFit="1"/>
    </xf>
    <xf numFmtId="0" fontId="12" fillId="0" borderId="7" xfId="0" applyFont="1" applyBorder="1" applyAlignment="1">
      <alignment horizontal="left" wrapText="1"/>
    </xf>
    <xf numFmtId="49" fontId="12" fillId="0" borderId="7" xfId="0" applyNumberFormat="1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4" fontId="12" fillId="0" borderId="7" xfId="0" applyNumberFormat="1" applyFont="1" applyBorder="1" applyAlignment="1">
      <alignment horizontal="center"/>
    </xf>
    <xf numFmtId="49" fontId="19" fillId="0" borderId="7" xfId="0" applyNumberFormat="1" applyFont="1" applyBorder="1" applyAlignment="1">
      <alignment horizontal="justify" wrapText="1"/>
    </xf>
    <xf numFmtId="49" fontId="20" fillId="0" borderId="7" xfId="0" applyNumberFormat="1" applyFont="1" applyBorder="1" applyAlignment="1">
      <alignment horizontal="left" wrapText="1"/>
    </xf>
    <xf numFmtId="4" fontId="21" fillId="4" borderId="7" xfId="0" applyNumberFormat="1" applyFont="1" applyFill="1" applyBorder="1" applyAlignment="1">
      <alignment horizontal="center" shrinkToFit="1"/>
    </xf>
    <xf numFmtId="49" fontId="4" fillId="0" borderId="4" xfId="5" applyNumberFormat="1" applyFont="1" applyBorder="1" applyAlignment="1" applyProtection="1">
      <alignment horizontal="center" shrinkToFit="1"/>
    </xf>
    <xf numFmtId="0" fontId="12" fillId="0" borderId="7" xfId="0" applyFont="1" applyBorder="1" applyAlignment="1">
      <alignment wrapText="1"/>
    </xf>
    <xf numFmtId="49" fontId="11" fillId="0" borderId="7" xfId="0" applyNumberFormat="1" applyFont="1" applyBorder="1" applyAlignment="1">
      <alignment horizontal="justify" wrapText="1"/>
    </xf>
    <xf numFmtId="49" fontId="12" fillId="0" borderId="7" xfId="0" applyNumberFormat="1" applyFont="1" applyBorder="1" applyAlignment="1">
      <alignment horizontal="justify" wrapText="1"/>
    </xf>
    <xf numFmtId="0" fontId="11" fillId="0" borderId="7" xfId="0" applyFont="1" applyBorder="1" applyAlignment="1">
      <alignment horizontal="left" vertical="top" wrapText="1"/>
    </xf>
    <xf numFmtId="49" fontId="11" fillId="0" borderId="7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justify" vertical="top" wrapText="1"/>
    </xf>
    <xf numFmtId="0" fontId="15" fillId="0" borderId="0" xfId="0" applyFont="1" applyBorder="1"/>
    <xf numFmtId="1" fontId="4" fillId="0" borderId="8" xfId="5" applyNumberFormat="1" applyFont="1" applyBorder="1" applyAlignment="1" applyProtection="1">
      <alignment horizontal="center" shrinkToFi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/>
    </xf>
    <xf numFmtId="1" fontId="4" fillId="0" borderId="7" xfId="5" applyNumberFormat="1" applyFont="1" applyBorder="1" applyAlignment="1" applyProtection="1">
      <alignment horizontal="center" shrinkToFit="1"/>
    </xf>
    <xf numFmtId="0" fontId="4" fillId="0" borderId="7" xfId="5" applyFont="1" applyBorder="1" applyAlignment="1" applyProtection="1">
      <alignment horizontal="center" shrinkToFit="1"/>
    </xf>
    <xf numFmtId="4" fontId="4" fillId="0" borderId="4" xfId="15" applyNumberFormat="1" applyFont="1" applyFill="1" applyBorder="1" applyAlignment="1" applyProtection="1">
      <alignment horizontal="center" shrinkToFit="1"/>
    </xf>
    <xf numFmtId="4" fontId="10" fillId="3" borderId="1" xfId="15" applyAlignment="1"/>
    <xf numFmtId="0" fontId="8" fillId="0" borderId="0" xfId="3" applyNumberFormat="1" applyProtection="1"/>
    <xf numFmtId="0" fontId="7" fillId="0" borderId="1" xfId="1" applyNumberFormat="1" applyFont="1" applyFill="1" applyAlignment="1" applyProtection="1">
      <alignment horizontal="center" vertical="center" wrapText="1"/>
    </xf>
    <xf numFmtId="1" fontId="4" fillId="0" borderId="2" xfId="4" applyNumberFormat="1" applyFont="1" applyFill="1" applyProtection="1">
      <alignment horizontal="center" vertical="top" shrinkToFit="1"/>
    </xf>
    <xf numFmtId="1" fontId="4" fillId="0" borderId="3" xfId="6" applyNumberFormat="1" applyFont="1" applyFill="1" applyProtection="1">
      <alignment horizontal="right"/>
    </xf>
    <xf numFmtId="1" fontId="4" fillId="0" borderId="4" xfId="8" applyNumberFormat="1" applyFont="1" applyFill="1" applyProtection="1">
      <alignment horizontal="center" vertical="top" shrinkToFit="1"/>
    </xf>
    <xf numFmtId="0" fontId="4" fillId="0" borderId="1" xfId="18" applyNumberFormat="1" applyFont="1" applyFill="1" applyProtection="1">
      <alignment vertical="top" wrapText="1"/>
    </xf>
    <xf numFmtId="4" fontId="4" fillId="0" borderId="1" xfId="19" applyNumberFormat="1" applyFont="1" applyFill="1" applyProtection="1">
      <alignment horizontal="right" vertical="top" shrinkToFit="1"/>
    </xf>
    <xf numFmtId="164" fontId="4" fillId="0" borderId="1" xfId="20" applyNumberFormat="1" applyFont="1" applyFill="1" applyAlignment="1" applyProtection="1">
      <alignment horizontal="center" vertical="top" shrinkToFit="1"/>
    </xf>
    <xf numFmtId="4" fontId="10" fillId="3" borderId="1" xfId="19" applyNumberFormat="1" applyProtection="1">
      <alignment horizontal="right" vertical="top" shrinkToFit="1"/>
    </xf>
    <xf numFmtId="1" fontId="4" fillId="0" borderId="9" xfId="4" applyNumberFormat="1" applyFont="1" applyFill="1" applyBorder="1" applyProtection="1">
      <alignment horizontal="center" vertical="top" shrinkToFit="1"/>
    </xf>
    <xf numFmtId="1" fontId="4" fillId="0" borderId="3" xfId="6" applyNumberFormat="1" applyFont="1" applyFill="1" applyBorder="1" applyProtection="1">
      <alignment horizontal="right"/>
    </xf>
    <xf numFmtId="1" fontId="4" fillId="0" borderId="8" xfId="8" applyNumberFormat="1" applyFont="1" applyFill="1" applyBorder="1" applyProtection="1">
      <alignment horizontal="center" vertical="top" shrinkToFit="1"/>
    </xf>
    <xf numFmtId="0" fontId="4" fillId="0" borderId="10" xfId="18" applyNumberFormat="1" applyFont="1" applyFill="1" applyBorder="1" applyProtection="1">
      <alignment vertical="top" wrapText="1"/>
    </xf>
    <xf numFmtId="4" fontId="4" fillId="0" borderId="10" xfId="19" applyNumberFormat="1" applyFont="1" applyFill="1" applyBorder="1" applyProtection="1">
      <alignment horizontal="right" vertical="top" shrinkToFit="1"/>
    </xf>
    <xf numFmtId="164" fontId="4" fillId="0" borderId="10" xfId="20" applyNumberFormat="1" applyFont="1" applyFill="1" applyBorder="1" applyAlignment="1" applyProtection="1">
      <alignment horizontal="center" vertical="top" shrinkToFit="1"/>
    </xf>
    <xf numFmtId="0" fontId="5" fillId="0" borderId="7" xfId="10" applyFont="1" applyFill="1" applyBorder="1" applyAlignment="1"/>
    <xf numFmtId="4" fontId="5" fillId="0" borderId="7" xfId="13" applyNumberFormat="1" applyFont="1" applyFill="1" applyBorder="1" applyProtection="1">
      <alignment horizontal="right" vertical="top" shrinkToFit="1"/>
    </xf>
    <xf numFmtId="164" fontId="5" fillId="0" borderId="7" xfId="20" applyNumberFormat="1" applyFont="1" applyFill="1" applyBorder="1" applyAlignment="1" applyProtection="1">
      <alignment horizontal="center" vertical="top" shrinkToFit="1"/>
    </xf>
    <xf numFmtId="4" fontId="10" fillId="3" borderId="3" xfId="13" applyNumberFormat="1" applyProtection="1">
      <alignment horizontal="right" vertical="top" shrinkToFit="1"/>
    </xf>
    <xf numFmtId="0" fontId="4" fillId="0" borderId="0" xfId="3" applyNumberFormat="1" applyFont="1" applyFill="1" applyProtection="1"/>
    <xf numFmtId="164" fontId="4" fillId="0" borderId="0" xfId="3" applyNumberFormat="1" applyFont="1" applyFill="1" applyAlignment="1" applyProtection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14" fillId="0" borderId="0" xfId="0" applyFont="1" applyFill="1"/>
    <xf numFmtId="164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/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6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center" vertical="top" wrapText="1"/>
    </xf>
    <xf numFmtId="164" fontId="6" fillId="0" borderId="11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/>
    </xf>
    <xf numFmtId="164" fontId="6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wrapText="1"/>
    </xf>
    <xf numFmtId="0" fontId="2" fillId="0" borderId="7" xfId="0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9" fillId="0" borderId="1" xfId="12" applyNumberFormat="1" applyFont="1" applyFill="1" applyProtection="1">
      <alignment vertical="top" wrapText="1"/>
    </xf>
    <xf numFmtId="49" fontId="9" fillId="0" borderId="1" xfId="14" applyNumberFormat="1" applyFont="1" applyFill="1" applyAlignment="1" applyProtection="1">
      <alignment horizontal="center" shrinkToFit="1"/>
    </xf>
    <xf numFmtId="4" fontId="9" fillId="0" borderId="1" xfId="15" applyNumberFormat="1" applyFont="1" applyFill="1" applyAlignment="1" applyProtection="1">
      <alignment horizontal="center" shrinkToFit="1"/>
    </xf>
    <xf numFmtId="0" fontId="8" fillId="0" borderId="0" xfId="2" applyNumberFormat="1" applyFill="1" applyProtection="1"/>
    <xf numFmtId="0" fontId="0" fillId="0" borderId="0" xfId="0" applyFill="1" applyProtection="1">
      <protection locked="0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164" fontId="9" fillId="0" borderId="0" xfId="1" applyNumberFormat="1" applyFont="1" applyFill="1" applyBorder="1" applyAlignment="1" applyProtection="1">
      <alignment horizontal="center" wrapText="1"/>
    </xf>
    <xf numFmtId="164" fontId="9" fillId="0" borderId="0" xfId="17" applyNumberFormat="1" applyFont="1" applyFill="1" applyBorder="1" applyAlignment="1" applyProtection="1">
      <alignment horizontal="center" shrinkToFit="1"/>
    </xf>
    <xf numFmtId="4" fontId="10" fillId="0" borderId="1" xfId="15" applyNumberFormat="1" applyFill="1" applyProtection="1">
      <alignment horizontal="right" vertical="top" shrinkToFit="1"/>
    </xf>
    <xf numFmtId="49" fontId="2" fillId="0" borderId="0" xfId="0" applyNumberFormat="1" applyFont="1" applyFill="1" applyProtection="1">
      <protection locked="0"/>
    </xf>
    <xf numFmtId="49" fontId="19" fillId="0" borderId="0" xfId="0" applyNumberFormat="1" applyFont="1" applyBorder="1" applyAlignment="1">
      <alignment horizontal="justify" vertical="top" wrapText="1"/>
    </xf>
    <xf numFmtId="49" fontId="4" fillId="0" borderId="0" xfId="5" applyNumberFormat="1" applyFont="1" applyBorder="1" applyAlignment="1" applyProtection="1">
      <alignment horizontal="center" shrinkToFit="1"/>
    </xf>
    <xf numFmtId="1" fontId="4" fillId="0" borderId="3" xfId="5" applyNumberFormat="1" applyFont="1" applyBorder="1" applyAlignment="1" applyProtection="1">
      <alignment horizontal="center" shrinkToFit="1"/>
    </xf>
    <xf numFmtId="4" fontId="4" fillId="0" borderId="8" xfId="15" applyNumberFormat="1" applyFont="1" applyFill="1" applyBorder="1" applyAlignment="1" applyProtection="1">
      <alignment horizontal="center" shrinkToFit="1"/>
    </xf>
    <xf numFmtId="4" fontId="4" fillId="0" borderId="7" xfId="15" applyNumberFormat="1" applyFont="1" applyFill="1" applyBorder="1" applyAlignment="1" applyProtection="1">
      <alignment horizontal="center" shrinkToFit="1"/>
    </xf>
    <xf numFmtId="4" fontId="4" fillId="0" borderId="12" xfId="15" applyNumberFormat="1" applyFont="1" applyFill="1" applyBorder="1" applyAlignment="1" applyProtection="1">
      <alignment horizontal="center" shrinkToFit="1"/>
    </xf>
    <xf numFmtId="4" fontId="4" fillId="0" borderId="7" xfId="5" applyNumberFormat="1" applyFont="1" applyBorder="1" applyAlignment="1" applyProtection="1">
      <alignment horizontal="center" shrinkToFit="1"/>
    </xf>
    <xf numFmtId="165" fontId="4" fillId="0" borderId="7" xfId="5" applyNumberFormat="1" applyFont="1" applyBorder="1" applyAlignment="1" applyProtection="1">
      <alignment horizontal="center" shrinkToFit="1"/>
    </xf>
    <xf numFmtId="4" fontId="4" fillId="0" borderId="13" xfId="15" applyNumberFormat="1" applyFont="1" applyFill="1" applyBorder="1" applyAlignment="1" applyProtection="1">
      <alignment horizontal="center" shrinkToFit="1"/>
    </xf>
    <xf numFmtId="0" fontId="3" fillId="0" borderId="0" xfId="0" applyFont="1" applyAlignment="1">
      <alignment horizontal="justify"/>
    </xf>
    <xf numFmtId="49" fontId="3" fillId="0" borderId="0" xfId="0" applyNumberFormat="1" applyFont="1"/>
    <xf numFmtId="4" fontId="10" fillId="0" borderId="1" xfId="19" applyNumberFormat="1" applyFill="1" applyProtection="1">
      <alignment horizontal="right" vertical="top" shrinkToFit="1"/>
    </xf>
    <xf numFmtId="0" fontId="8" fillId="0" borderId="0" xfId="3" applyNumberFormat="1" applyFill="1" applyProtection="1"/>
    <xf numFmtId="49" fontId="4" fillId="0" borderId="7" xfId="5" applyNumberFormat="1" applyFont="1" applyFill="1" applyBorder="1" applyAlignment="1" applyProtection="1">
      <alignment horizontal="center" shrinkToFit="1"/>
    </xf>
    <xf numFmtId="1" fontId="4" fillId="0" borderId="14" xfId="5" applyNumberFormat="1" applyFont="1" applyFill="1" applyBorder="1" applyAlignment="1" applyProtection="1">
      <alignment horizontal="center" shrinkToFit="1"/>
    </xf>
    <xf numFmtId="1" fontId="4" fillId="0" borderId="15" xfId="5" applyNumberFormat="1" applyFont="1" applyFill="1" applyBorder="1" applyAlignment="1" applyProtection="1">
      <alignment horizontal="center" shrinkToFit="1"/>
    </xf>
    <xf numFmtId="4" fontId="4" fillId="0" borderId="7" xfId="5" applyNumberFormat="1" applyFont="1" applyFill="1" applyBorder="1" applyAlignment="1" applyProtection="1">
      <alignment horizontal="center" shrinkToFit="1"/>
    </xf>
    <xf numFmtId="164" fontId="7" fillId="0" borderId="1" xfId="1" applyNumberFormat="1" applyFont="1" applyFill="1" applyAlignment="1" applyProtection="1">
      <alignment horizontal="center" wrapText="1"/>
    </xf>
    <xf numFmtId="164" fontId="7" fillId="0" borderId="1" xfId="17" applyNumberFormat="1" applyFont="1" applyFill="1" applyAlignment="1" applyProtection="1">
      <alignment horizontal="center" shrinkToFit="1"/>
    </xf>
    <xf numFmtId="0" fontId="8" fillId="0" borderId="0" xfId="16">
      <alignment horizontal="left" wrapText="1"/>
    </xf>
    <xf numFmtId="4" fontId="7" fillId="0" borderId="1" xfId="15" applyFont="1" applyFill="1" applyAlignment="1">
      <alignment horizontal="center" wrapText="1"/>
    </xf>
    <xf numFmtId="0" fontId="5" fillId="0" borderId="3" xfId="7" applyNumberFormat="1" applyFont="1" applyFill="1" applyProtection="1">
      <alignment horizontal="right" vertical="top" shrinkToFit="1"/>
    </xf>
    <xf numFmtId="4" fontId="5" fillId="0" borderId="3" xfId="7" applyFont="1" applyFill="1">
      <alignment horizontal="right" vertical="top" shrinkToFit="1"/>
    </xf>
    <xf numFmtId="0" fontId="5" fillId="0" borderId="16" xfId="10" applyFont="1" applyFill="1" applyBorder="1" applyAlignment="1">
      <alignment horizontal="center"/>
    </xf>
    <xf numFmtId="0" fontId="5" fillId="0" borderId="17" xfId="10" applyFont="1" applyFill="1" applyBorder="1" applyAlignment="1">
      <alignment horizontal="center"/>
    </xf>
    <xf numFmtId="0" fontId="5" fillId="0" borderId="18" xfId="10" applyFont="1" applyFill="1" applyBorder="1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7" fillId="0" borderId="0" xfId="5" applyNumberFormat="1" applyFont="1" applyAlignment="1" applyProtection="1">
      <alignment horizontal="center" wrapText="1"/>
    </xf>
    <xf numFmtId="0" fontId="9" fillId="0" borderId="0" xfId="10" applyNumberFormat="1" applyFont="1" applyProtection="1">
      <alignment horizontal="right"/>
    </xf>
    <xf numFmtId="0" fontId="9" fillId="0" borderId="0" xfId="10" applyFont="1">
      <alignment horizontal="right"/>
    </xf>
    <xf numFmtId="0" fontId="9" fillId="0" borderId="0" xfId="11" applyNumberFormat="1" applyFont="1" applyProtection="1">
      <alignment horizontal="left" wrapText="1"/>
    </xf>
    <xf numFmtId="0" fontId="9" fillId="0" borderId="0" xfId="11" applyFont="1">
      <alignment horizontal="left" wrapText="1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 wrapText="1"/>
      <protection locked="0"/>
    </xf>
    <xf numFmtId="0" fontId="8" fillId="0" borderId="0" xfId="10" applyNumberFormat="1" applyProtection="1">
      <alignment horizontal="right"/>
    </xf>
    <xf numFmtId="0" fontId="8" fillId="0" borderId="0" xfId="10">
      <alignment horizontal="right"/>
    </xf>
    <xf numFmtId="0" fontId="4" fillId="0" borderId="0" xfId="11" applyNumberFormat="1" applyFont="1" applyFill="1" applyProtection="1">
      <alignment horizontal="left" wrapText="1"/>
    </xf>
    <xf numFmtId="0" fontId="4" fillId="0" borderId="0" xfId="11" applyFont="1" applyFill="1">
      <alignment horizontal="left" wrapText="1"/>
    </xf>
    <xf numFmtId="0" fontId="5" fillId="0" borderId="0" xfId="5" applyNumberFormat="1" applyFont="1" applyFill="1" applyAlignment="1" applyProtection="1">
      <alignment horizontal="center" wrapText="1"/>
    </xf>
    <xf numFmtId="0" fontId="4" fillId="0" borderId="0" xfId="9" applyNumberFormat="1" applyFont="1" applyFill="1" applyAlignment="1" applyProtection="1">
      <alignment horizontal="center"/>
    </xf>
    <xf numFmtId="0" fontId="4" fillId="0" borderId="0" xfId="10" applyNumberFormat="1" applyFont="1" applyFill="1" applyProtection="1">
      <alignment horizontal="right"/>
    </xf>
    <xf numFmtId="0" fontId="4" fillId="0" borderId="0" xfId="10" applyFont="1" applyFill="1">
      <alignment horizontal="right"/>
    </xf>
    <xf numFmtId="0" fontId="4" fillId="0" borderId="3" xfId="6" applyNumberFormat="1" applyFont="1" applyFill="1" applyProtection="1">
      <alignment horizontal="right"/>
    </xf>
    <xf numFmtId="0" fontId="4" fillId="0" borderId="3" xfId="6" applyFont="1" applyFill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1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0" fontId="12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</cellXfs>
  <cellStyles count="22"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13"/>
    <cellStyle name="xl35" xfId="14"/>
    <cellStyle name="xl36" xfId="15"/>
    <cellStyle name="xl38" xfId="16"/>
    <cellStyle name="xl39" xfId="17"/>
    <cellStyle name="xl40" xfId="18"/>
    <cellStyle name="xl42" xfId="19"/>
    <cellStyle name="xl43" xfId="20"/>
    <cellStyle name="Обычный" xfId="0" builtinId="0"/>
    <cellStyle name="Обычный 2" xfId="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opLeftCell="A19" zoomScale="75" workbookViewId="0">
      <selection activeCell="G27" sqref="G27"/>
    </sheetView>
  </sheetViews>
  <sheetFormatPr defaultColWidth="15.28515625" defaultRowHeight="15"/>
  <cols>
    <col min="1" max="4" width="15.28515625" style="20" customWidth="1"/>
    <col min="5" max="5" width="41" style="20" customWidth="1"/>
    <col min="6" max="6" width="15.28515625" style="20" hidden="1" customWidth="1"/>
    <col min="7" max="7" width="15.28515625" style="21" customWidth="1"/>
    <col min="8" max="9" width="15.28515625" style="4" hidden="1" customWidth="1"/>
    <col min="10" max="16384" width="15.28515625" style="4"/>
  </cols>
  <sheetData>
    <row r="1" spans="1:10" ht="15.75">
      <c r="E1" s="2" t="s">
        <v>32</v>
      </c>
      <c r="G1" s="2"/>
    </row>
    <row r="2" spans="1:10" ht="15.75">
      <c r="E2" s="2" t="s">
        <v>33</v>
      </c>
      <c r="G2" s="2"/>
    </row>
    <row r="3" spans="1:10" ht="15.75">
      <c r="E3" s="2" t="s">
        <v>30</v>
      </c>
      <c r="G3" s="2"/>
    </row>
    <row r="5" spans="1:10" ht="51" customHeight="1">
      <c r="A5" s="168" t="s">
        <v>34</v>
      </c>
      <c r="B5" s="168"/>
      <c r="C5" s="168"/>
      <c r="D5" s="168"/>
      <c r="E5" s="168"/>
      <c r="F5" s="168"/>
      <c r="G5" s="168"/>
      <c r="H5" s="96"/>
      <c r="I5" s="96"/>
      <c r="J5" s="97"/>
    </row>
    <row r="6" spans="1:10" ht="15.2" customHeight="1">
      <c r="A6" s="167"/>
      <c r="B6" s="167"/>
      <c r="C6" s="167"/>
      <c r="D6" s="167"/>
      <c r="E6" s="167"/>
      <c r="F6" s="167"/>
      <c r="G6" s="167"/>
      <c r="H6" s="167"/>
      <c r="I6" s="167"/>
      <c r="J6" s="97"/>
    </row>
    <row r="7" spans="1:10" ht="48.75" customHeight="1">
      <c r="A7" s="169" t="s">
        <v>351</v>
      </c>
      <c r="B7" s="170"/>
      <c r="C7" s="170"/>
      <c r="D7" s="170"/>
      <c r="E7" s="27" t="s">
        <v>35</v>
      </c>
      <c r="F7" s="27"/>
      <c r="G7" s="98" t="s">
        <v>93</v>
      </c>
      <c r="H7" s="24" t="s">
        <v>36</v>
      </c>
      <c r="I7" s="24" t="s">
        <v>37</v>
      </c>
      <c r="J7" s="97"/>
    </row>
    <row r="8" spans="1:10" ht="48.75" customHeight="1">
      <c r="A8" s="99" t="s">
        <v>38</v>
      </c>
      <c r="B8" s="100" t="s">
        <v>39</v>
      </c>
      <c r="C8" s="100" t="s">
        <v>272</v>
      </c>
      <c r="D8" s="101" t="s">
        <v>352</v>
      </c>
      <c r="E8" s="102" t="s">
        <v>40</v>
      </c>
      <c r="F8" s="103">
        <v>368800</v>
      </c>
      <c r="G8" s="104">
        <f>F8/1000</f>
        <v>368.8</v>
      </c>
      <c r="H8" s="24"/>
      <c r="I8" s="24"/>
      <c r="J8" s="97"/>
    </row>
    <row r="9" spans="1:10" ht="48.75" customHeight="1">
      <c r="A9" s="99" t="s">
        <v>38</v>
      </c>
      <c r="B9" s="100" t="s">
        <v>41</v>
      </c>
      <c r="C9" s="100" t="s">
        <v>272</v>
      </c>
      <c r="D9" s="101" t="s">
        <v>352</v>
      </c>
      <c r="E9" s="102" t="s">
        <v>42</v>
      </c>
      <c r="F9" s="103">
        <v>1300</v>
      </c>
      <c r="G9" s="104">
        <f>F9/1000</f>
        <v>1.3</v>
      </c>
      <c r="H9" s="24"/>
      <c r="I9" s="24"/>
      <c r="J9" s="97"/>
    </row>
    <row r="10" spans="1:10" ht="48.75" customHeight="1">
      <c r="A10" s="99" t="s">
        <v>38</v>
      </c>
      <c r="B10" s="100" t="s">
        <v>43</v>
      </c>
      <c r="C10" s="100" t="s">
        <v>272</v>
      </c>
      <c r="D10" s="101" t="s">
        <v>352</v>
      </c>
      <c r="E10" s="102" t="s">
        <v>44</v>
      </c>
      <c r="F10" s="103">
        <v>338200</v>
      </c>
      <c r="G10" s="104">
        <f>F10/1000</f>
        <v>338.2</v>
      </c>
      <c r="H10" s="24"/>
      <c r="I10" s="24"/>
      <c r="J10" s="97"/>
    </row>
    <row r="11" spans="1:10" ht="120">
      <c r="A11" s="99" t="s">
        <v>129</v>
      </c>
      <c r="B11" s="100" t="s">
        <v>45</v>
      </c>
      <c r="C11" s="100" t="s">
        <v>358</v>
      </c>
      <c r="D11" s="101" t="s">
        <v>352</v>
      </c>
      <c r="E11" s="102" t="s">
        <v>46</v>
      </c>
      <c r="F11" s="103">
        <v>148800</v>
      </c>
      <c r="G11" s="104">
        <f>F11/1000</f>
        <v>148.80000000000001</v>
      </c>
      <c r="H11" s="105">
        <v>162400</v>
      </c>
      <c r="I11" s="105">
        <v>172200</v>
      </c>
      <c r="J11" s="97"/>
    </row>
    <row r="12" spans="1:10" ht="135">
      <c r="A12" s="99" t="s">
        <v>129</v>
      </c>
      <c r="B12" s="100" t="s">
        <v>47</v>
      </c>
      <c r="C12" s="100" t="s">
        <v>358</v>
      </c>
      <c r="D12" s="101" t="s">
        <v>352</v>
      </c>
      <c r="E12" s="102" t="s">
        <v>48</v>
      </c>
      <c r="F12" s="103">
        <v>700</v>
      </c>
      <c r="G12" s="104">
        <f t="shared" ref="G12:G25" si="0">F12/1000</f>
        <v>0.7</v>
      </c>
      <c r="H12" s="105">
        <v>1100</v>
      </c>
      <c r="I12" s="105">
        <v>1100</v>
      </c>
      <c r="J12" s="97"/>
    </row>
    <row r="13" spans="1:10" ht="120">
      <c r="A13" s="99" t="s">
        <v>129</v>
      </c>
      <c r="B13" s="100" t="s">
        <v>49</v>
      </c>
      <c r="C13" s="100" t="s">
        <v>358</v>
      </c>
      <c r="D13" s="101" t="s">
        <v>352</v>
      </c>
      <c r="E13" s="102" t="s">
        <v>50</v>
      </c>
      <c r="F13" s="103">
        <v>270700</v>
      </c>
      <c r="G13" s="104">
        <f t="shared" si="0"/>
        <v>270.7</v>
      </c>
      <c r="H13" s="105">
        <v>315100</v>
      </c>
      <c r="I13" s="105">
        <v>334100</v>
      </c>
      <c r="J13" s="97"/>
    </row>
    <row r="14" spans="1:10" ht="120">
      <c r="A14" s="99" t="s">
        <v>129</v>
      </c>
      <c r="B14" s="100" t="s">
        <v>51</v>
      </c>
      <c r="C14" s="100" t="s">
        <v>358</v>
      </c>
      <c r="D14" s="101" t="s">
        <v>352</v>
      </c>
      <c r="E14" s="102" t="s">
        <v>52</v>
      </c>
      <c r="F14" s="103">
        <v>-20300</v>
      </c>
      <c r="G14" s="104">
        <f t="shared" si="0"/>
        <v>-20.3</v>
      </c>
      <c r="H14" s="105">
        <v>-30200</v>
      </c>
      <c r="I14" s="105">
        <v>-31200</v>
      </c>
      <c r="J14" s="97"/>
    </row>
    <row r="15" spans="1:10" ht="60">
      <c r="A15" s="99" t="s">
        <v>38</v>
      </c>
      <c r="B15" s="100" t="s">
        <v>53</v>
      </c>
      <c r="C15" s="100" t="s">
        <v>272</v>
      </c>
      <c r="D15" s="101" t="s">
        <v>352</v>
      </c>
      <c r="E15" s="102" t="s">
        <v>54</v>
      </c>
      <c r="F15" s="103">
        <v>138400</v>
      </c>
      <c r="G15" s="104">
        <f t="shared" si="0"/>
        <v>138.4</v>
      </c>
      <c r="H15" s="105">
        <v>138400</v>
      </c>
      <c r="I15" s="105">
        <v>138400</v>
      </c>
      <c r="J15" s="97"/>
    </row>
    <row r="16" spans="1:10" ht="60">
      <c r="A16" s="99" t="s">
        <v>38</v>
      </c>
      <c r="B16" s="100" t="s">
        <v>55</v>
      </c>
      <c r="C16" s="100" t="s">
        <v>272</v>
      </c>
      <c r="D16" s="101" t="s">
        <v>352</v>
      </c>
      <c r="E16" s="102" t="s">
        <v>56</v>
      </c>
      <c r="F16" s="103">
        <v>395100</v>
      </c>
      <c r="G16" s="104">
        <f t="shared" si="0"/>
        <v>395.1</v>
      </c>
      <c r="H16" s="105">
        <v>395100</v>
      </c>
      <c r="I16" s="105">
        <v>395100</v>
      </c>
      <c r="J16" s="97"/>
    </row>
    <row r="17" spans="1:10" ht="105">
      <c r="A17" s="99" t="s">
        <v>201</v>
      </c>
      <c r="B17" s="100" t="s">
        <v>57</v>
      </c>
      <c r="C17" s="100" t="s">
        <v>272</v>
      </c>
      <c r="D17" s="101" t="s">
        <v>352</v>
      </c>
      <c r="E17" s="102" t="s">
        <v>58</v>
      </c>
      <c r="F17" s="103">
        <v>3000</v>
      </c>
      <c r="G17" s="104">
        <f t="shared" si="0"/>
        <v>3</v>
      </c>
      <c r="H17" s="105">
        <v>3000</v>
      </c>
      <c r="I17" s="105">
        <v>3000</v>
      </c>
      <c r="J17" s="97"/>
    </row>
    <row r="18" spans="1:10" ht="90">
      <c r="A18" s="99" t="s">
        <v>201</v>
      </c>
      <c r="B18" s="100" t="s">
        <v>59</v>
      </c>
      <c r="C18" s="100" t="s">
        <v>358</v>
      </c>
      <c r="D18" s="101" t="s">
        <v>353</v>
      </c>
      <c r="E18" s="102" t="s">
        <v>60</v>
      </c>
      <c r="F18" s="103">
        <v>5000</v>
      </c>
      <c r="G18" s="104">
        <f t="shared" si="0"/>
        <v>5</v>
      </c>
      <c r="H18" s="105">
        <v>5000</v>
      </c>
      <c r="I18" s="105">
        <v>5000</v>
      </c>
      <c r="J18" s="97"/>
    </row>
    <row r="19" spans="1:10" ht="105">
      <c r="A19" s="99" t="s">
        <v>201</v>
      </c>
      <c r="B19" s="100" t="s">
        <v>61</v>
      </c>
      <c r="C19" s="100" t="s">
        <v>358</v>
      </c>
      <c r="D19" s="101" t="s">
        <v>353</v>
      </c>
      <c r="E19" s="102" t="s">
        <v>62</v>
      </c>
      <c r="F19" s="103">
        <v>50100</v>
      </c>
      <c r="G19" s="104">
        <f>F19/1000+15</f>
        <v>65.099999999999994</v>
      </c>
      <c r="H19" s="105">
        <v>50100</v>
      </c>
      <c r="I19" s="105">
        <v>50200</v>
      </c>
      <c r="J19" s="97"/>
    </row>
    <row r="20" spans="1:10" ht="45">
      <c r="A20" s="99" t="s">
        <v>201</v>
      </c>
      <c r="B20" s="100" t="s">
        <v>63</v>
      </c>
      <c r="C20" s="100" t="s">
        <v>358</v>
      </c>
      <c r="D20" s="101" t="s">
        <v>354</v>
      </c>
      <c r="E20" s="102" t="s">
        <v>64</v>
      </c>
      <c r="F20" s="103">
        <v>30000</v>
      </c>
      <c r="G20" s="104">
        <f>F20/1000+15+3</f>
        <v>48</v>
      </c>
      <c r="H20" s="105">
        <v>30000</v>
      </c>
      <c r="I20" s="105">
        <v>30000</v>
      </c>
      <c r="J20" s="97"/>
    </row>
    <row r="21" spans="1:10" ht="30">
      <c r="A21" s="99">
        <v>985</v>
      </c>
      <c r="B21" s="100">
        <v>1130299510</v>
      </c>
      <c r="C21" s="100" t="s">
        <v>358</v>
      </c>
      <c r="D21" s="101" t="s">
        <v>354</v>
      </c>
      <c r="E21" s="102" t="s">
        <v>65</v>
      </c>
      <c r="F21" s="103"/>
      <c r="G21" s="104">
        <v>61.4</v>
      </c>
      <c r="H21" s="105"/>
      <c r="I21" s="105"/>
      <c r="J21" s="97"/>
    </row>
    <row r="22" spans="1:10" ht="45">
      <c r="A22" s="99" t="s">
        <v>201</v>
      </c>
      <c r="B22" s="100" t="s">
        <v>66</v>
      </c>
      <c r="C22" s="100" t="s">
        <v>358</v>
      </c>
      <c r="D22" s="101" t="s">
        <v>355</v>
      </c>
      <c r="E22" s="102" t="s">
        <v>67</v>
      </c>
      <c r="F22" s="103">
        <v>221700</v>
      </c>
      <c r="G22" s="104">
        <f t="shared" si="0"/>
        <v>221.7</v>
      </c>
      <c r="H22" s="105">
        <v>223400</v>
      </c>
      <c r="I22" s="105">
        <v>224300</v>
      </c>
      <c r="J22" s="97"/>
    </row>
    <row r="23" spans="1:10" ht="60">
      <c r="A23" s="99" t="s">
        <v>201</v>
      </c>
      <c r="B23" s="100" t="s">
        <v>68</v>
      </c>
      <c r="C23" s="100" t="s">
        <v>358</v>
      </c>
      <c r="D23" s="101" t="s">
        <v>355</v>
      </c>
      <c r="E23" s="102" t="s">
        <v>69</v>
      </c>
      <c r="F23" s="103">
        <v>3879200</v>
      </c>
      <c r="G23" s="104">
        <f>F23/1000+139.8</f>
        <v>4019</v>
      </c>
      <c r="H23" s="105">
        <v>3879200</v>
      </c>
      <c r="I23" s="105">
        <v>3879200</v>
      </c>
      <c r="J23" s="97"/>
    </row>
    <row r="24" spans="1:10" s="142" customFormat="1" ht="30">
      <c r="A24" s="99" t="s">
        <v>201</v>
      </c>
      <c r="B24" s="100" t="s">
        <v>70</v>
      </c>
      <c r="C24" s="100" t="s">
        <v>358</v>
      </c>
      <c r="D24" s="101" t="s">
        <v>355</v>
      </c>
      <c r="E24" s="102" t="s">
        <v>71</v>
      </c>
      <c r="F24" s="103">
        <v>570400</v>
      </c>
      <c r="G24" s="104">
        <f>F24/1000-139.8+69.2</f>
        <v>499.79999999999995</v>
      </c>
      <c r="H24" s="159">
        <v>419500</v>
      </c>
      <c r="I24" s="159">
        <v>419500</v>
      </c>
      <c r="J24" s="160"/>
    </row>
    <row r="25" spans="1:10" ht="60">
      <c r="A25" s="106" t="s">
        <v>201</v>
      </c>
      <c r="B25" s="107" t="s">
        <v>72</v>
      </c>
      <c r="C25" s="107" t="s">
        <v>358</v>
      </c>
      <c r="D25" s="108" t="s">
        <v>355</v>
      </c>
      <c r="E25" s="109" t="s">
        <v>73</v>
      </c>
      <c r="F25" s="110">
        <v>90100</v>
      </c>
      <c r="G25" s="111">
        <f t="shared" si="0"/>
        <v>90.1</v>
      </c>
      <c r="H25" s="105">
        <v>90100</v>
      </c>
      <c r="I25" s="105">
        <v>90100</v>
      </c>
      <c r="J25" s="97"/>
    </row>
    <row r="26" spans="1:10">
      <c r="A26" s="171"/>
      <c r="B26" s="172"/>
      <c r="C26" s="172"/>
      <c r="D26" s="173"/>
      <c r="E26" s="112" t="s">
        <v>86</v>
      </c>
      <c r="F26" s="113">
        <v>6491200</v>
      </c>
      <c r="G26" s="114">
        <f>SUM(G8:G25)+0.1</f>
        <v>6654.9000000000015</v>
      </c>
      <c r="H26" s="115">
        <v>6405600</v>
      </c>
      <c r="I26" s="115">
        <v>6444400</v>
      </c>
      <c r="J26" s="97"/>
    </row>
    <row r="27" spans="1:10" ht="12.75" customHeight="1">
      <c r="A27" s="116"/>
      <c r="B27" s="116"/>
      <c r="C27" s="116"/>
      <c r="D27" s="116"/>
      <c r="E27" s="116"/>
      <c r="F27" s="116"/>
      <c r="G27" s="117"/>
      <c r="H27" s="97"/>
      <c r="I27" s="97"/>
      <c r="J27" s="97"/>
    </row>
    <row r="28" spans="1:10" ht="25.7" customHeight="1">
      <c r="A28" s="167"/>
      <c r="B28" s="167"/>
      <c r="C28" s="167"/>
      <c r="D28" s="167"/>
      <c r="E28" s="167"/>
      <c r="F28" s="167"/>
      <c r="G28" s="167"/>
      <c r="H28" s="167"/>
      <c r="I28" s="167"/>
      <c r="J28" s="97"/>
    </row>
  </sheetData>
  <mergeCells count="5">
    <mergeCell ref="A28:I28"/>
    <mergeCell ref="A5:G5"/>
    <mergeCell ref="A6:I6"/>
    <mergeCell ref="A7:D7"/>
    <mergeCell ref="A26:D26"/>
  </mergeCells>
  <phoneticPr fontId="2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1"/>
  <sheetViews>
    <sheetView zoomScale="75" workbookViewId="0">
      <selection activeCell="E28" sqref="E28"/>
    </sheetView>
  </sheetViews>
  <sheetFormatPr defaultRowHeight="15.75" outlineLevelRow="1"/>
  <cols>
    <col min="1" max="1" width="47.85546875" style="1" customWidth="1"/>
    <col min="2" max="3" width="11" style="2" customWidth="1"/>
    <col min="4" max="4" width="11.7109375" style="1" hidden="1" customWidth="1"/>
    <col min="5" max="5" width="14.140625" style="3" customWidth="1"/>
    <col min="6" max="7" width="9.140625" style="4"/>
    <col min="8" max="8" width="14.140625" style="3" customWidth="1"/>
    <col min="9" max="16384" width="9.140625" style="4"/>
  </cols>
  <sheetData>
    <row r="1" spans="1:8">
      <c r="B1" s="2" t="s">
        <v>87</v>
      </c>
    </row>
    <row r="2" spans="1:8">
      <c r="B2" s="2" t="s">
        <v>88</v>
      </c>
    </row>
    <row r="3" spans="1:8">
      <c r="B3" s="2" t="s">
        <v>3</v>
      </c>
    </row>
    <row r="5" spans="1:8">
      <c r="A5" s="174" t="s">
        <v>89</v>
      </c>
      <c r="B5" s="174"/>
      <c r="C5" s="174"/>
      <c r="D5" s="174"/>
      <c r="E5" s="174"/>
      <c r="H5" s="4"/>
    </row>
    <row r="6" spans="1:8" ht="29.25" customHeight="1">
      <c r="A6" s="175" t="s">
        <v>90</v>
      </c>
      <c r="B6" s="175"/>
      <c r="C6" s="175"/>
      <c r="D6" s="175"/>
      <c r="E6" s="175"/>
      <c r="F6" s="5"/>
      <c r="H6" s="4"/>
    </row>
    <row r="7" spans="1:8" ht="12" customHeight="1">
      <c r="A7" s="176"/>
      <c r="B7" s="177"/>
      <c r="C7" s="177"/>
      <c r="D7" s="177"/>
      <c r="E7" s="177"/>
      <c r="F7" s="5"/>
      <c r="H7" s="4"/>
    </row>
    <row r="8" spans="1:8" ht="53.25" customHeight="1">
      <c r="A8" s="6" t="s">
        <v>91</v>
      </c>
      <c r="B8" s="7" t="s">
        <v>356</v>
      </c>
      <c r="C8" s="7" t="s">
        <v>92</v>
      </c>
      <c r="D8" s="6"/>
      <c r="E8" s="8" t="s">
        <v>93</v>
      </c>
      <c r="F8" s="5"/>
      <c r="H8" s="143"/>
    </row>
    <row r="9" spans="1:8" ht="51" customHeight="1">
      <c r="A9" s="9" t="s">
        <v>361</v>
      </c>
      <c r="B9" s="10" t="s">
        <v>94</v>
      </c>
      <c r="C9" s="10" t="s">
        <v>94</v>
      </c>
      <c r="D9" s="11"/>
      <c r="E9" s="165">
        <f>E10+E15+E17+E20+E22+E26+E28</f>
        <v>6783.9760000000015</v>
      </c>
      <c r="F9" s="5"/>
      <c r="G9" s="142"/>
      <c r="H9" s="144"/>
    </row>
    <row r="10" spans="1:8">
      <c r="A10" s="12" t="s">
        <v>95</v>
      </c>
      <c r="B10" s="13" t="s">
        <v>363</v>
      </c>
      <c r="C10" s="13" t="s">
        <v>94</v>
      </c>
      <c r="D10" s="14">
        <v>2212947</v>
      </c>
      <c r="E10" s="166">
        <f>E11+E12+E13+E14</f>
        <v>2423.4750000000004</v>
      </c>
      <c r="F10" s="5"/>
      <c r="H10" s="145"/>
    </row>
    <row r="11" spans="1:8" ht="47.25" outlineLevel="1">
      <c r="A11" s="16" t="s">
        <v>96</v>
      </c>
      <c r="B11" s="13" t="s">
        <v>363</v>
      </c>
      <c r="C11" s="13" t="s">
        <v>367</v>
      </c>
      <c r="D11" s="14">
        <v>505775</v>
      </c>
      <c r="E11" s="15">
        <f>D11/1000</f>
        <v>505.77499999999998</v>
      </c>
      <c r="F11" s="5"/>
      <c r="H11" s="145"/>
    </row>
    <row r="12" spans="1:8" ht="78.75" outlineLevel="1">
      <c r="A12" s="16" t="s">
        <v>97</v>
      </c>
      <c r="B12" s="13" t="s">
        <v>363</v>
      </c>
      <c r="C12" s="13" t="s">
        <v>372</v>
      </c>
      <c r="D12" s="14">
        <v>1348925</v>
      </c>
      <c r="E12" s="15">
        <v>1373.5</v>
      </c>
      <c r="F12" s="5"/>
      <c r="H12" s="145"/>
    </row>
    <row r="13" spans="1:8" outlineLevel="1">
      <c r="A13" s="16" t="s">
        <v>98</v>
      </c>
      <c r="B13" s="13" t="s">
        <v>363</v>
      </c>
      <c r="C13" s="13" t="s">
        <v>366</v>
      </c>
      <c r="D13" s="14">
        <v>2000</v>
      </c>
      <c r="E13" s="15">
        <f>D13/1000</f>
        <v>2</v>
      </c>
      <c r="F13" s="5"/>
      <c r="H13" s="145"/>
    </row>
    <row r="14" spans="1:8" outlineLevel="1">
      <c r="A14" s="16" t="s">
        <v>99</v>
      </c>
      <c r="B14" s="13" t="s">
        <v>363</v>
      </c>
      <c r="C14" s="13" t="s">
        <v>100</v>
      </c>
      <c r="D14" s="14">
        <v>356247</v>
      </c>
      <c r="E14" s="15">
        <v>542.20000000000005</v>
      </c>
      <c r="F14" s="5"/>
      <c r="H14" s="145"/>
    </row>
    <row r="15" spans="1:8">
      <c r="A15" s="12" t="s">
        <v>101</v>
      </c>
      <c r="B15" s="13" t="s">
        <v>367</v>
      </c>
      <c r="C15" s="13" t="s">
        <v>94</v>
      </c>
      <c r="D15" s="14">
        <v>90100</v>
      </c>
      <c r="E15" s="166">
        <f>E16</f>
        <v>90.1</v>
      </c>
      <c r="F15" s="5"/>
      <c r="H15" s="145"/>
    </row>
    <row r="16" spans="1:8" ht="31.5" outlineLevel="1">
      <c r="A16" s="16" t="s">
        <v>102</v>
      </c>
      <c r="B16" s="13" t="s">
        <v>367</v>
      </c>
      <c r="C16" s="13" t="s">
        <v>370</v>
      </c>
      <c r="D16" s="14">
        <v>90100</v>
      </c>
      <c r="E16" s="15">
        <f>D16/1000</f>
        <v>90.1</v>
      </c>
      <c r="F16" s="5"/>
      <c r="H16" s="145"/>
    </row>
    <row r="17" spans="1:8" ht="47.25">
      <c r="A17" s="12" t="s">
        <v>103</v>
      </c>
      <c r="B17" s="13" t="s">
        <v>370</v>
      </c>
      <c r="C17" s="13" t="s">
        <v>94</v>
      </c>
      <c r="D17" s="14">
        <v>1523750</v>
      </c>
      <c r="E17" s="166">
        <f>E18+E19</f>
        <v>1188.2</v>
      </c>
      <c r="F17" s="5"/>
      <c r="H17" s="145"/>
    </row>
    <row r="18" spans="1:8" outlineLevel="1">
      <c r="A18" s="16" t="s">
        <v>104</v>
      </c>
      <c r="B18" s="13" t="s">
        <v>370</v>
      </c>
      <c r="C18" s="13" t="s">
        <v>1</v>
      </c>
      <c r="D18" s="14">
        <v>1521750</v>
      </c>
      <c r="E18" s="15">
        <v>1188.2</v>
      </c>
      <c r="F18" s="5"/>
      <c r="H18" s="145"/>
    </row>
    <row r="19" spans="1:8" ht="47.25" outlineLevel="1">
      <c r="A19" s="16" t="s">
        <v>105</v>
      </c>
      <c r="B19" s="13" t="s">
        <v>370</v>
      </c>
      <c r="C19" s="13" t="s">
        <v>368</v>
      </c>
      <c r="D19" s="14">
        <v>2000</v>
      </c>
      <c r="E19" s="15">
        <v>0</v>
      </c>
      <c r="F19" s="5"/>
      <c r="H19" s="145"/>
    </row>
    <row r="20" spans="1:8">
      <c r="A20" s="12" t="s">
        <v>106</v>
      </c>
      <c r="B20" s="13" t="s">
        <v>372</v>
      </c>
      <c r="C20" s="13" t="s">
        <v>94</v>
      </c>
      <c r="D20" s="14">
        <v>411367.4</v>
      </c>
      <c r="E20" s="166">
        <f>E21</f>
        <v>453.96740000000005</v>
      </c>
      <c r="F20" s="5"/>
      <c r="H20" s="145"/>
    </row>
    <row r="21" spans="1:8" outlineLevel="1">
      <c r="A21" s="16" t="s">
        <v>107</v>
      </c>
      <c r="B21" s="13" t="s">
        <v>372</v>
      </c>
      <c r="C21" s="13" t="s">
        <v>371</v>
      </c>
      <c r="D21" s="14">
        <v>411367.4</v>
      </c>
      <c r="E21" s="15">
        <f>D21/1000+42.6</f>
        <v>453.96740000000005</v>
      </c>
      <c r="F21" s="5"/>
      <c r="H21" s="145"/>
    </row>
    <row r="22" spans="1:8" ht="31.5">
      <c r="A22" s="12" t="s">
        <v>108</v>
      </c>
      <c r="B22" s="13" t="s">
        <v>362</v>
      </c>
      <c r="C22" s="13" t="s">
        <v>94</v>
      </c>
      <c r="D22" s="14">
        <v>213348</v>
      </c>
      <c r="E22" s="166">
        <f>E23+E24+E25</f>
        <v>244.3</v>
      </c>
      <c r="F22" s="5"/>
      <c r="H22" s="145"/>
    </row>
    <row r="23" spans="1:8" outlineLevel="1">
      <c r="A23" s="16" t="s">
        <v>109</v>
      </c>
      <c r="B23" s="13" t="s">
        <v>362</v>
      </c>
      <c r="C23" s="13" t="s">
        <v>363</v>
      </c>
      <c r="D23" s="14">
        <v>118348</v>
      </c>
      <c r="E23" s="15">
        <v>65.400000000000006</v>
      </c>
      <c r="F23" s="5"/>
      <c r="H23" s="145"/>
    </row>
    <row r="24" spans="1:8" outlineLevel="1">
      <c r="A24" s="16" t="s">
        <v>110</v>
      </c>
      <c r="B24" s="13" t="s">
        <v>362</v>
      </c>
      <c r="C24" s="13" t="s">
        <v>367</v>
      </c>
      <c r="D24" s="14"/>
      <c r="E24" s="15">
        <v>59.7</v>
      </c>
      <c r="F24" s="5"/>
      <c r="H24" s="145"/>
    </row>
    <row r="25" spans="1:8" s="142" customFormat="1" outlineLevel="1">
      <c r="A25" s="138" t="s">
        <v>111</v>
      </c>
      <c r="B25" s="139" t="s">
        <v>362</v>
      </c>
      <c r="C25" s="139" t="s">
        <v>370</v>
      </c>
      <c r="D25" s="140">
        <v>95000</v>
      </c>
      <c r="E25" s="15">
        <v>119.2</v>
      </c>
      <c r="F25" s="141"/>
      <c r="H25" s="145"/>
    </row>
    <row r="26" spans="1:8">
      <c r="A26" s="12" t="s">
        <v>112</v>
      </c>
      <c r="B26" s="13" t="s">
        <v>369</v>
      </c>
      <c r="C26" s="13" t="s">
        <v>94</v>
      </c>
      <c r="D26" s="14">
        <v>2020254</v>
      </c>
      <c r="E26" s="166">
        <f>E27</f>
        <v>2278</v>
      </c>
      <c r="F26" s="5"/>
      <c r="H26" s="145"/>
    </row>
    <row r="27" spans="1:8" outlineLevel="1">
      <c r="A27" s="16" t="s">
        <v>113</v>
      </c>
      <c r="B27" s="13" t="s">
        <v>369</v>
      </c>
      <c r="C27" s="13" t="s">
        <v>363</v>
      </c>
      <c r="D27" s="14">
        <v>2020254</v>
      </c>
      <c r="E27" s="15">
        <v>2278</v>
      </c>
      <c r="F27" s="5"/>
      <c r="H27" s="145"/>
    </row>
    <row r="28" spans="1:8">
      <c r="A28" s="12" t="s">
        <v>114</v>
      </c>
      <c r="B28" s="13" t="s">
        <v>1</v>
      </c>
      <c r="C28" s="13" t="s">
        <v>94</v>
      </c>
      <c r="D28" s="14">
        <v>105933.6</v>
      </c>
      <c r="E28" s="166">
        <f>E29</f>
        <v>105.93360000000001</v>
      </c>
      <c r="F28" s="5"/>
      <c r="H28" s="145"/>
    </row>
    <row r="29" spans="1:8" outlineLevel="1">
      <c r="A29" s="16" t="s">
        <v>115</v>
      </c>
      <c r="B29" s="13" t="s">
        <v>1</v>
      </c>
      <c r="C29" s="13" t="s">
        <v>363</v>
      </c>
      <c r="D29" s="14">
        <v>105933.6</v>
      </c>
      <c r="E29" s="15">
        <f>D29/1000</f>
        <v>105.93360000000001</v>
      </c>
      <c r="F29" s="5"/>
      <c r="H29" s="145"/>
    </row>
    <row r="30" spans="1:8" ht="12.75" customHeight="1">
      <c r="A30" s="17"/>
      <c r="B30" s="18"/>
      <c r="C30" s="18"/>
      <c r="D30" s="17"/>
      <c r="E30" s="19"/>
      <c r="F30" s="5"/>
      <c r="H30" s="19"/>
    </row>
    <row r="31" spans="1:8" ht="25.7" customHeight="1">
      <c r="A31" s="178"/>
      <c r="B31" s="179"/>
      <c r="C31" s="179"/>
      <c r="D31" s="179"/>
      <c r="E31" s="179"/>
      <c r="F31" s="5"/>
      <c r="H31" s="4"/>
    </row>
  </sheetData>
  <mergeCells count="4">
    <mergeCell ref="A5:E5"/>
    <mergeCell ref="A6:E6"/>
    <mergeCell ref="A7:E7"/>
    <mergeCell ref="A31:E31"/>
  </mergeCells>
  <phoneticPr fontId="2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9"/>
  <sheetViews>
    <sheetView topLeftCell="A46" zoomScale="75" workbookViewId="0">
      <selection activeCell="K53" sqref="K53"/>
    </sheetView>
  </sheetViews>
  <sheetFormatPr defaultRowHeight="15" outlineLevelRow="3"/>
  <cols>
    <col min="1" max="1" width="49.85546875" style="20" customWidth="1"/>
    <col min="2" max="2" width="12.85546875" style="20" customWidth="1"/>
    <col min="3" max="3" width="8.7109375" style="20" customWidth="1"/>
    <col min="4" max="4" width="11.7109375" style="20" hidden="1" customWidth="1"/>
    <col min="5" max="5" width="13.85546875" style="21" customWidth="1"/>
    <col min="6" max="7" width="13.85546875" style="21" hidden="1" customWidth="1"/>
    <col min="8" max="9" width="11.7109375" style="4" hidden="1" customWidth="1"/>
    <col min="10" max="16384" width="9.140625" style="4"/>
  </cols>
  <sheetData>
    <row r="1" spans="1:12" ht="15.75">
      <c r="B1" s="2" t="s">
        <v>116</v>
      </c>
    </row>
    <row r="2" spans="1:12" ht="15.75">
      <c r="B2" s="2" t="s">
        <v>88</v>
      </c>
    </row>
    <row r="3" spans="1:12" ht="15.75">
      <c r="B3" s="2" t="s">
        <v>3</v>
      </c>
    </row>
    <row r="6" spans="1:12">
      <c r="A6" s="180" t="s">
        <v>89</v>
      </c>
      <c r="B6" s="181"/>
      <c r="C6" s="181"/>
      <c r="D6" s="181"/>
      <c r="E6" s="181"/>
    </row>
    <row r="7" spans="1:12" ht="64.5" customHeight="1">
      <c r="A7" s="182" t="s">
        <v>117</v>
      </c>
      <c r="B7" s="182"/>
      <c r="C7" s="182"/>
      <c r="D7" s="182"/>
      <c r="E7" s="182"/>
    </row>
    <row r="8" spans="1:12" ht="12" customHeight="1">
      <c r="A8" s="183"/>
      <c r="B8" s="184"/>
      <c r="C8" s="184"/>
      <c r="D8" s="184"/>
      <c r="E8" s="184"/>
      <c r="F8" s="184"/>
      <c r="G8" s="184"/>
      <c r="H8" s="184"/>
      <c r="I8" s="184"/>
      <c r="J8" s="5"/>
    </row>
    <row r="9" spans="1:12" ht="48.75" customHeight="1">
      <c r="A9" s="22" t="s">
        <v>91</v>
      </c>
      <c r="B9" s="22" t="s">
        <v>357</v>
      </c>
      <c r="C9" s="22" t="s">
        <v>118</v>
      </c>
      <c r="D9" s="22"/>
      <c r="E9" s="23" t="s">
        <v>93</v>
      </c>
      <c r="F9" s="23" t="s">
        <v>119</v>
      </c>
      <c r="G9" s="23" t="s">
        <v>120</v>
      </c>
      <c r="H9" s="24"/>
      <c r="I9" s="24"/>
      <c r="J9" s="5"/>
    </row>
    <row r="10" spans="1:12" ht="42.75">
      <c r="A10" s="25" t="s">
        <v>361</v>
      </c>
      <c r="B10" s="26" t="s">
        <v>121</v>
      </c>
      <c r="C10" s="26" t="s">
        <v>359</v>
      </c>
      <c r="D10" s="27"/>
      <c r="E10" s="28">
        <v>6784</v>
      </c>
      <c r="F10" s="28">
        <v>6495.2</v>
      </c>
      <c r="G10" s="28">
        <v>6535.9</v>
      </c>
      <c r="H10" s="24"/>
      <c r="I10" s="24"/>
      <c r="J10" s="5"/>
      <c r="K10" s="5"/>
      <c r="L10" s="142"/>
    </row>
    <row r="11" spans="1:12" ht="85.5">
      <c r="A11" s="29" t="s">
        <v>122</v>
      </c>
      <c r="B11" s="30" t="s">
        <v>123</v>
      </c>
      <c r="C11" s="30" t="s">
        <v>359</v>
      </c>
      <c r="D11" s="31">
        <v>2471866.81</v>
      </c>
      <c r="E11" s="32">
        <v>2619.5</v>
      </c>
      <c r="F11" s="32">
        <f>H11/1000</f>
        <v>2595.5636400000003</v>
      </c>
      <c r="G11" s="32">
        <f>I11/1000</f>
        <v>2750.4467300000001</v>
      </c>
      <c r="H11" s="33">
        <v>2595563.64</v>
      </c>
      <c r="I11" s="33">
        <v>2750446.73</v>
      </c>
      <c r="J11" s="5"/>
    </row>
    <row r="12" spans="1:12" ht="60" outlineLevel="1">
      <c r="A12" s="34" t="s">
        <v>124</v>
      </c>
      <c r="B12" s="35" t="s">
        <v>125</v>
      </c>
      <c r="C12" s="35" t="s">
        <v>359</v>
      </c>
      <c r="D12" s="36">
        <v>2019519.81</v>
      </c>
      <c r="E12" s="37">
        <v>1985.2</v>
      </c>
      <c r="F12" s="37">
        <f t="shared" ref="F12:G79" si="0">H12/1000</f>
        <v>1997.57664</v>
      </c>
      <c r="G12" s="37">
        <f t="shared" si="0"/>
        <v>2000.7847300000001</v>
      </c>
      <c r="H12" s="33">
        <v>1997576.64</v>
      </c>
      <c r="I12" s="33">
        <v>2000784.73</v>
      </c>
      <c r="J12" s="5"/>
    </row>
    <row r="13" spans="1:12" outlineLevel="2">
      <c r="A13" s="34" t="s">
        <v>126</v>
      </c>
      <c r="B13" s="35" t="s">
        <v>127</v>
      </c>
      <c r="C13" s="35" t="s">
        <v>359</v>
      </c>
      <c r="D13" s="36">
        <v>505775</v>
      </c>
      <c r="E13" s="37">
        <f t="shared" ref="E13:E75" si="1">D13/1000</f>
        <v>505.77499999999998</v>
      </c>
      <c r="F13" s="37">
        <f t="shared" si="0"/>
        <v>505.77499999999998</v>
      </c>
      <c r="G13" s="37">
        <f t="shared" si="0"/>
        <v>505.77499999999998</v>
      </c>
      <c r="H13" s="33">
        <v>505775</v>
      </c>
      <c r="I13" s="33">
        <v>505775</v>
      </c>
      <c r="J13" s="5"/>
    </row>
    <row r="14" spans="1:12" ht="75" outlineLevel="3">
      <c r="A14" s="34" t="s">
        <v>128</v>
      </c>
      <c r="B14" s="35" t="s">
        <v>127</v>
      </c>
      <c r="C14" s="35" t="s">
        <v>129</v>
      </c>
      <c r="D14" s="36">
        <v>505775</v>
      </c>
      <c r="E14" s="37">
        <f t="shared" si="1"/>
        <v>505.77499999999998</v>
      </c>
      <c r="F14" s="37">
        <f t="shared" si="0"/>
        <v>505.77499999999998</v>
      </c>
      <c r="G14" s="37">
        <f t="shared" si="0"/>
        <v>505.77499999999998</v>
      </c>
      <c r="H14" s="33">
        <v>505775</v>
      </c>
      <c r="I14" s="33">
        <v>505775</v>
      </c>
      <c r="J14" s="5"/>
    </row>
    <row r="15" spans="1:12" outlineLevel="2">
      <c r="A15" s="34" t="s">
        <v>130</v>
      </c>
      <c r="B15" s="35" t="s">
        <v>131</v>
      </c>
      <c r="C15" s="35" t="s">
        <v>359</v>
      </c>
      <c r="D15" s="36">
        <v>1407811.21</v>
      </c>
      <c r="E15" s="37">
        <f>D15/1000-3.7-30.6</f>
        <v>1373.5112100000001</v>
      </c>
      <c r="F15" s="37">
        <f t="shared" si="0"/>
        <v>1385.8670400000001</v>
      </c>
      <c r="G15" s="37">
        <f t="shared" si="0"/>
        <v>1389.07413</v>
      </c>
      <c r="H15" s="33">
        <v>1385867.04</v>
      </c>
      <c r="I15" s="33">
        <v>1389074.13</v>
      </c>
      <c r="J15" s="5"/>
    </row>
    <row r="16" spans="1:12" ht="75" outlineLevel="3">
      <c r="A16" s="34" t="s">
        <v>128</v>
      </c>
      <c r="B16" s="35" t="s">
        <v>131</v>
      </c>
      <c r="C16" s="35" t="s">
        <v>129</v>
      </c>
      <c r="D16" s="36">
        <v>1070537</v>
      </c>
      <c r="E16" s="37">
        <f>D16/1000-5</f>
        <v>1065.537</v>
      </c>
      <c r="F16" s="37">
        <f t="shared" si="0"/>
        <v>1070.537</v>
      </c>
      <c r="G16" s="37">
        <f t="shared" si="0"/>
        <v>1070.537</v>
      </c>
      <c r="H16" s="33">
        <v>1070537</v>
      </c>
      <c r="I16" s="33">
        <v>1070537</v>
      </c>
      <c r="J16" s="5"/>
    </row>
    <row r="17" spans="1:10" ht="45" outlineLevel="3">
      <c r="A17" s="34" t="s">
        <v>132</v>
      </c>
      <c r="B17" s="35" t="s">
        <v>131</v>
      </c>
      <c r="C17" s="35" t="s">
        <v>133</v>
      </c>
      <c r="D17" s="36">
        <v>337274.21</v>
      </c>
      <c r="E17" s="37">
        <f>D17/1000-3.7-25.6</f>
        <v>307.97421000000003</v>
      </c>
      <c r="F17" s="37">
        <f t="shared" si="0"/>
        <v>315.33004</v>
      </c>
      <c r="G17" s="37">
        <f t="shared" si="0"/>
        <v>318.53712999999999</v>
      </c>
      <c r="H17" s="33">
        <v>315330.03999999998</v>
      </c>
      <c r="I17" s="33">
        <v>318537.13</v>
      </c>
      <c r="J17" s="5"/>
    </row>
    <row r="18" spans="1:10" ht="30" outlineLevel="2">
      <c r="A18" s="34" t="s">
        <v>134</v>
      </c>
      <c r="B18" s="35" t="s">
        <v>135</v>
      </c>
      <c r="C18" s="35" t="s">
        <v>359</v>
      </c>
      <c r="D18" s="36">
        <v>105933.6</v>
      </c>
      <c r="E18" s="37">
        <f t="shared" si="1"/>
        <v>105.93360000000001</v>
      </c>
      <c r="F18" s="37">
        <f t="shared" si="0"/>
        <v>105.9346</v>
      </c>
      <c r="G18" s="37">
        <f t="shared" si="0"/>
        <v>105.93560000000001</v>
      </c>
      <c r="H18" s="33">
        <v>105934.6</v>
      </c>
      <c r="I18" s="33">
        <v>105935.6</v>
      </c>
      <c r="J18" s="5"/>
    </row>
    <row r="19" spans="1:10" ht="30" outlineLevel="3">
      <c r="A19" s="34" t="s">
        <v>136</v>
      </c>
      <c r="B19" s="35" t="s">
        <v>135</v>
      </c>
      <c r="C19" s="35" t="s">
        <v>137</v>
      </c>
      <c r="D19" s="36">
        <v>105933.6</v>
      </c>
      <c r="E19" s="37">
        <f t="shared" si="1"/>
        <v>105.93360000000001</v>
      </c>
      <c r="F19" s="37">
        <f t="shared" si="0"/>
        <v>105.9346</v>
      </c>
      <c r="G19" s="37">
        <f t="shared" si="0"/>
        <v>105.93560000000001</v>
      </c>
      <c r="H19" s="33">
        <v>105934.6</v>
      </c>
      <c r="I19" s="33">
        <v>105935.6</v>
      </c>
      <c r="J19" s="5"/>
    </row>
    <row r="20" spans="1:10" outlineLevel="1">
      <c r="A20" s="34" t="s">
        <v>98</v>
      </c>
      <c r="B20" s="35" t="s">
        <v>138</v>
      </c>
      <c r="C20" s="35" t="s">
        <v>359</v>
      </c>
      <c r="D20" s="36">
        <v>2000</v>
      </c>
      <c r="E20" s="37">
        <f t="shared" si="1"/>
        <v>2</v>
      </c>
      <c r="F20" s="37">
        <f t="shared" si="0"/>
        <v>2</v>
      </c>
      <c r="G20" s="37">
        <f t="shared" si="0"/>
        <v>2</v>
      </c>
      <c r="H20" s="33">
        <v>2000</v>
      </c>
      <c r="I20" s="33">
        <v>2000</v>
      </c>
      <c r="J20" s="5"/>
    </row>
    <row r="21" spans="1:10" outlineLevel="2">
      <c r="A21" s="34" t="s">
        <v>139</v>
      </c>
      <c r="B21" s="35" t="s">
        <v>140</v>
      </c>
      <c r="C21" s="35" t="s">
        <v>359</v>
      </c>
      <c r="D21" s="36">
        <v>2000</v>
      </c>
      <c r="E21" s="37">
        <f t="shared" si="1"/>
        <v>2</v>
      </c>
      <c r="F21" s="37">
        <f t="shared" si="0"/>
        <v>2</v>
      </c>
      <c r="G21" s="37">
        <f t="shared" si="0"/>
        <v>2</v>
      </c>
      <c r="H21" s="33">
        <v>2000</v>
      </c>
      <c r="I21" s="33">
        <v>2000</v>
      </c>
      <c r="J21" s="5"/>
    </row>
    <row r="22" spans="1:10" outlineLevel="3">
      <c r="A22" s="34" t="s">
        <v>141</v>
      </c>
      <c r="B22" s="35" t="s">
        <v>140</v>
      </c>
      <c r="C22" s="35" t="s">
        <v>142</v>
      </c>
      <c r="D22" s="36">
        <v>2000</v>
      </c>
      <c r="E22" s="37">
        <f t="shared" si="1"/>
        <v>2</v>
      </c>
      <c r="F22" s="37">
        <f t="shared" si="0"/>
        <v>2</v>
      </c>
      <c r="G22" s="37">
        <f t="shared" si="0"/>
        <v>2</v>
      </c>
      <c r="H22" s="33">
        <v>2000</v>
      </c>
      <c r="I22" s="33">
        <v>2000</v>
      </c>
      <c r="J22" s="5"/>
    </row>
    <row r="23" spans="1:10" outlineLevel="1">
      <c r="A23" s="34" t="s">
        <v>99</v>
      </c>
      <c r="B23" s="35" t="s">
        <v>143</v>
      </c>
      <c r="C23" s="35" t="s">
        <v>359</v>
      </c>
      <c r="D23" s="36">
        <v>360247</v>
      </c>
      <c r="E23" s="37">
        <v>542.20000000000005</v>
      </c>
      <c r="F23" s="37">
        <f t="shared" si="0"/>
        <v>356.24700000000001</v>
      </c>
      <c r="G23" s="37">
        <f t="shared" si="0"/>
        <v>356.24700000000001</v>
      </c>
      <c r="H23" s="33">
        <v>356247</v>
      </c>
      <c r="I23" s="33">
        <v>356247</v>
      </c>
      <c r="J23" s="5"/>
    </row>
    <row r="24" spans="1:10" ht="30" outlineLevel="2">
      <c r="A24" s="34" t="s">
        <v>144</v>
      </c>
      <c r="B24" s="35" t="s">
        <v>145</v>
      </c>
      <c r="C24" s="35" t="s">
        <v>359</v>
      </c>
      <c r="D24" s="36">
        <v>360247</v>
      </c>
      <c r="E24" s="37">
        <v>542.20000000000005</v>
      </c>
      <c r="F24" s="37">
        <f t="shared" si="0"/>
        <v>356.24700000000001</v>
      </c>
      <c r="G24" s="37">
        <f t="shared" si="0"/>
        <v>356.24700000000001</v>
      </c>
      <c r="H24" s="33">
        <v>356247</v>
      </c>
      <c r="I24" s="33">
        <v>356247</v>
      </c>
      <c r="J24" s="5"/>
    </row>
    <row r="25" spans="1:10" ht="75" outlineLevel="3">
      <c r="A25" s="34" t="s">
        <v>128</v>
      </c>
      <c r="B25" s="35" t="s">
        <v>145</v>
      </c>
      <c r="C25" s="35" t="s">
        <v>129</v>
      </c>
      <c r="D25" s="36">
        <v>341747</v>
      </c>
      <c r="E25" s="37">
        <f>D25/1000+166</f>
        <v>507.74700000000001</v>
      </c>
      <c r="F25" s="37">
        <f t="shared" si="0"/>
        <v>341.74700000000001</v>
      </c>
      <c r="G25" s="37">
        <f t="shared" si="0"/>
        <v>341.74700000000001</v>
      </c>
      <c r="H25" s="33">
        <v>341747</v>
      </c>
      <c r="I25" s="33">
        <v>341747</v>
      </c>
      <c r="J25" s="5"/>
    </row>
    <row r="26" spans="1:10" outlineLevel="3">
      <c r="A26" s="34" t="s">
        <v>141</v>
      </c>
      <c r="B26" s="35" t="s">
        <v>145</v>
      </c>
      <c r="C26" s="35" t="s">
        <v>142</v>
      </c>
      <c r="D26" s="36">
        <v>18500</v>
      </c>
      <c r="E26" s="37">
        <v>34.5</v>
      </c>
      <c r="F26" s="37">
        <f t="shared" si="0"/>
        <v>14.5</v>
      </c>
      <c r="G26" s="37">
        <f t="shared" si="0"/>
        <v>14.5</v>
      </c>
      <c r="H26" s="33">
        <v>14500</v>
      </c>
      <c r="I26" s="33">
        <v>14500</v>
      </c>
      <c r="J26" s="5"/>
    </row>
    <row r="27" spans="1:10" ht="30" outlineLevel="1">
      <c r="A27" s="34" t="s">
        <v>146</v>
      </c>
      <c r="B27" s="35" t="s">
        <v>147</v>
      </c>
      <c r="C27" s="35" t="s">
        <v>359</v>
      </c>
      <c r="D27" s="36">
        <v>90100</v>
      </c>
      <c r="E27" s="37">
        <f t="shared" si="1"/>
        <v>90.1</v>
      </c>
      <c r="F27" s="37">
        <f t="shared" si="0"/>
        <v>90.1</v>
      </c>
      <c r="G27" s="37">
        <f t="shared" si="0"/>
        <v>90.1</v>
      </c>
      <c r="H27" s="33">
        <v>90100</v>
      </c>
      <c r="I27" s="33">
        <v>90100</v>
      </c>
      <c r="J27" s="5"/>
    </row>
    <row r="28" spans="1:10" ht="45" outlineLevel="2">
      <c r="A28" s="34" t="s">
        <v>148</v>
      </c>
      <c r="B28" s="35" t="s">
        <v>149</v>
      </c>
      <c r="C28" s="35" t="s">
        <v>359</v>
      </c>
      <c r="D28" s="36">
        <v>90100</v>
      </c>
      <c r="E28" s="37">
        <f t="shared" si="1"/>
        <v>90.1</v>
      </c>
      <c r="F28" s="37">
        <f t="shared" si="0"/>
        <v>90.1</v>
      </c>
      <c r="G28" s="37">
        <f t="shared" si="0"/>
        <v>90.1</v>
      </c>
      <c r="H28" s="33">
        <v>90100</v>
      </c>
      <c r="I28" s="33">
        <v>90100</v>
      </c>
      <c r="J28" s="5"/>
    </row>
    <row r="29" spans="1:10" ht="75" outlineLevel="3">
      <c r="A29" s="34" t="s">
        <v>128</v>
      </c>
      <c r="B29" s="35" t="s">
        <v>149</v>
      </c>
      <c r="C29" s="35" t="s">
        <v>129</v>
      </c>
      <c r="D29" s="36">
        <v>84115</v>
      </c>
      <c r="E29" s="37">
        <f t="shared" si="1"/>
        <v>84.114999999999995</v>
      </c>
      <c r="F29" s="37">
        <f t="shared" si="0"/>
        <v>84.114999999999995</v>
      </c>
      <c r="G29" s="37">
        <f t="shared" si="0"/>
        <v>84.114999999999995</v>
      </c>
      <c r="H29" s="33">
        <v>84115</v>
      </c>
      <c r="I29" s="33">
        <v>84115</v>
      </c>
      <c r="J29" s="5"/>
    </row>
    <row r="30" spans="1:10" ht="45" outlineLevel="3">
      <c r="A30" s="34" t="s">
        <v>132</v>
      </c>
      <c r="B30" s="35" t="s">
        <v>149</v>
      </c>
      <c r="C30" s="35" t="s">
        <v>133</v>
      </c>
      <c r="D30" s="36">
        <v>5985</v>
      </c>
      <c r="E30" s="37">
        <f t="shared" si="1"/>
        <v>5.9850000000000003</v>
      </c>
      <c r="F30" s="37">
        <f t="shared" si="0"/>
        <v>5.9850000000000003</v>
      </c>
      <c r="G30" s="37">
        <f t="shared" si="0"/>
        <v>5.9850000000000003</v>
      </c>
      <c r="H30" s="33">
        <v>5985</v>
      </c>
      <c r="I30" s="33">
        <v>5985</v>
      </c>
      <c r="J30" s="5"/>
    </row>
    <row r="31" spans="1:10" outlineLevel="1">
      <c r="A31" s="34" t="s">
        <v>150</v>
      </c>
      <c r="B31" s="35" t="s">
        <v>151</v>
      </c>
      <c r="C31" s="35" t="s">
        <v>359</v>
      </c>
      <c r="D31" s="36">
        <v>0</v>
      </c>
      <c r="E31" s="37">
        <f t="shared" si="1"/>
        <v>0</v>
      </c>
      <c r="F31" s="37">
        <f t="shared" si="0"/>
        <v>149.63999999999999</v>
      </c>
      <c r="G31" s="37">
        <f t="shared" si="0"/>
        <v>301.315</v>
      </c>
      <c r="H31" s="33">
        <v>149640</v>
      </c>
      <c r="I31" s="33">
        <v>301315</v>
      </c>
      <c r="J31" s="5"/>
    </row>
    <row r="32" spans="1:10" outlineLevel="3">
      <c r="A32" s="34" t="s">
        <v>141</v>
      </c>
      <c r="B32" s="35" t="s">
        <v>151</v>
      </c>
      <c r="C32" s="35" t="s">
        <v>142</v>
      </c>
      <c r="D32" s="36">
        <v>0</v>
      </c>
      <c r="E32" s="37">
        <f t="shared" si="1"/>
        <v>0</v>
      </c>
      <c r="F32" s="37">
        <f t="shared" si="0"/>
        <v>149.63999999999999</v>
      </c>
      <c r="G32" s="37">
        <f t="shared" si="0"/>
        <v>301.315</v>
      </c>
      <c r="H32" s="33">
        <v>149640</v>
      </c>
      <c r="I32" s="33">
        <v>301315</v>
      </c>
      <c r="J32" s="5"/>
    </row>
    <row r="33" spans="1:10" ht="71.25">
      <c r="A33" s="29" t="s">
        <v>152</v>
      </c>
      <c r="B33" s="30" t="s">
        <v>153</v>
      </c>
      <c r="C33" s="30" t="s">
        <v>359</v>
      </c>
      <c r="D33" s="31">
        <v>1388750</v>
      </c>
      <c r="E33" s="32">
        <v>1188.2</v>
      </c>
      <c r="F33" s="32">
        <f t="shared" si="0"/>
        <v>1357.8398400000001</v>
      </c>
      <c r="G33" s="32">
        <f t="shared" si="0"/>
        <v>1190.32376</v>
      </c>
      <c r="H33" s="33">
        <v>1357839.84</v>
      </c>
      <c r="I33" s="33">
        <v>1190323.76</v>
      </c>
      <c r="J33" s="5"/>
    </row>
    <row r="34" spans="1:10" outlineLevel="1">
      <c r="A34" s="34" t="s">
        <v>154</v>
      </c>
      <c r="B34" s="35" t="s">
        <v>155</v>
      </c>
      <c r="C34" s="35" t="s">
        <v>359</v>
      </c>
      <c r="D34" s="36">
        <v>1388750</v>
      </c>
      <c r="E34" s="37">
        <v>1188.2</v>
      </c>
      <c r="F34" s="37">
        <f t="shared" si="0"/>
        <v>1357.8398400000001</v>
      </c>
      <c r="G34" s="37">
        <f t="shared" si="0"/>
        <v>1190.32376</v>
      </c>
      <c r="H34" s="33">
        <v>1357839.84</v>
      </c>
      <c r="I34" s="33">
        <v>1190323.76</v>
      </c>
      <c r="J34" s="5"/>
    </row>
    <row r="35" spans="1:10" ht="75" outlineLevel="3">
      <c r="A35" s="34" t="s">
        <v>128</v>
      </c>
      <c r="B35" s="35" t="s">
        <v>155</v>
      </c>
      <c r="C35" s="35" t="s">
        <v>129</v>
      </c>
      <c r="D35" s="36">
        <v>1167450</v>
      </c>
      <c r="E35" s="37">
        <v>1055.5</v>
      </c>
      <c r="F35" s="37">
        <f t="shared" si="0"/>
        <v>1048.1579999999999</v>
      </c>
      <c r="G35" s="37">
        <f t="shared" si="0"/>
        <v>896.48299999999995</v>
      </c>
      <c r="H35" s="33">
        <v>1048158</v>
      </c>
      <c r="I35" s="33">
        <v>896483</v>
      </c>
      <c r="J35" s="5"/>
    </row>
    <row r="36" spans="1:10" ht="45" outlineLevel="3">
      <c r="A36" s="34" t="s">
        <v>132</v>
      </c>
      <c r="B36" s="35" t="s">
        <v>155</v>
      </c>
      <c r="C36" s="35" t="s">
        <v>133</v>
      </c>
      <c r="D36" s="36">
        <v>211300</v>
      </c>
      <c r="E36" s="37">
        <v>122.7</v>
      </c>
      <c r="F36" s="37">
        <f t="shared" si="0"/>
        <v>299.68184000000002</v>
      </c>
      <c r="G36" s="37">
        <f t="shared" si="0"/>
        <v>283.84075999999999</v>
      </c>
      <c r="H36" s="33">
        <v>299681.84000000003</v>
      </c>
      <c r="I36" s="33">
        <v>283840.76</v>
      </c>
      <c r="J36" s="5"/>
    </row>
    <row r="37" spans="1:10" outlineLevel="3">
      <c r="A37" s="34" t="s">
        <v>141</v>
      </c>
      <c r="B37" s="35" t="s">
        <v>155</v>
      </c>
      <c r="C37" s="35" t="s">
        <v>142</v>
      </c>
      <c r="D37" s="36">
        <v>10000</v>
      </c>
      <c r="E37" s="37">
        <f t="shared" si="1"/>
        <v>10</v>
      </c>
      <c r="F37" s="37">
        <f t="shared" si="0"/>
        <v>10</v>
      </c>
      <c r="G37" s="37">
        <f t="shared" si="0"/>
        <v>10</v>
      </c>
      <c r="H37" s="33">
        <v>10000</v>
      </c>
      <c r="I37" s="33">
        <v>10000</v>
      </c>
      <c r="J37" s="5"/>
    </row>
    <row r="38" spans="1:10" ht="71.25">
      <c r="A38" s="29" t="s">
        <v>156</v>
      </c>
      <c r="B38" s="30" t="s">
        <v>157</v>
      </c>
      <c r="C38" s="30" t="s">
        <v>359</v>
      </c>
      <c r="D38" s="31">
        <v>2000</v>
      </c>
      <c r="E38" s="32">
        <v>0</v>
      </c>
      <c r="F38" s="32">
        <f t="shared" si="0"/>
        <v>2</v>
      </c>
      <c r="G38" s="32">
        <f t="shared" si="0"/>
        <v>2</v>
      </c>
      <c r="H38" s="33">
        <v>2000</v>
      </c>
      <c r="I38" s="33">
        <v>2000</v>
      </c>
      <c r="J38" s="5"/>
    </row>
    <row r="39" spans="1:10" ht="30" outlineLevel="1">
      <c r="A39" s="34" t="s">
        <v>158</v>
      </c>
      <c r="B39" s="35" t="s">
        <v>159</v>
      </c>
      <c r="C39" s="35" t="s">
        <v>359</v>
      </c>
      <c r="D39" s="36">
        <v>2000</v>
      </c>
      <c r="E39" s="37">
        <v>0</v>
      </c>
      <c r="F39" s="37">
        <f t="shared" si="0"/>
        <v>2</v>
      </c>
      <c r="G39" s="37">
        <f t="shared" si="0"/>
        <v>2</v>
      </c>
      <c r="H39" s="33">
        <v>2000</v>
      </c>
      <c r="I39" s="33">
        <v>2000</v>
      </c>
      <c r="J39" s="5"/>
    </row>
    <row r="40" spans="1:10" ht="45" outlineLevel="3">
      <c r="A40" s="34" t="s">
        <v>132</v>
      </c>
      <c r="B40" s="35" t="s">
        <v>159</v>
      </c>
      <c r="C40" s="35" t="s">
        <v>133</v>
      </c>
      <c r="D40" s="36">
        <v>2000</v>
      </c>
      <c r="E40" s="37">
        <v>0</v>
      </c>
      <c r="F40" s="37">
        <f t="shared" si="0"/>
        <v>2</v>
      </c>
      <c r="G40" s="37">
        <f t="shared" si="0"/>
        <v>2</v>
      </c>
      <c r="H40" s="33">
        <v>2000</v>
      </c>
      <c r="I40" s="33">
        <v>2000</v>
      </c>
      <c r="J40" s="5"/>
    </row>
    <row r="41" spans="1:10" ht="71.25">
      <c r="A41" s="29" t="s">
        <v>160</v>
      </c>
      <c r="B41" s="30" t="s">
        <v>161</v>
      </c>
      <c r="C41" s="30" t="s">
        <v>359</v>
      </c>
      <c r="D41" s="31">
        <v>454048.24</v>
      </c>
      <c r="E41" s="32">
        <f t="shared" si="1"/>
        <v>454.04823999999996</v>
      </c>
      <c r="F41" s="32">
        <f t="shared" si="0"/>
        <v>448.4</v>
      </c>
      <c r="G41" s="32">
        <f t="shared" si="0"/>
        <v>476.2</v>
      </c>
      <c r="H41" s="33">
        <v>448400</v>
      </c>
      <c r="I41" s="33">
        <v>476200</v>
      </c>
      <c r="J41" s="5"/>
    </row>
    <row r="42" spans="1:10" outlineLevel="1">
      <c r="A42" s="34" t="s">
        <v>162</v>
      </c>
      <c r="B42" s="35" t="s">
        <v>163</v>
      </c>
      <c r="C42" s="35" t="s">
        <v>359</v>
      </c>
      <c r="D42" s="36">
        <v>454048.24</v>
      </c>
      <c r="E42" s="37">
        <f t="shared" si="1"/>
        <v>454.04823999999996</v>
      </c>
      <c r="F42" s="37">
        <f t="shared" si="0"/>
        <v>448.4</v>
      </c>
      <c r="G42" s="37">
        <f t="shared" si="0"/>
        <v>476.2</v>
      </c>
      <c r="H42" s="33">
        <v>448400</v>
      </c>
      <c r="I42" s="33">
        <v>476200</v>
      </c>
      <c r="J42" s="5"/>
    </row>
    <row r="43" spans="1:10" outlineLevel="2">
      <c r="A43" s="34" t="s">
        <v>164</v>
      </c>
      <c r="B43" s="35" t="s">
        <v>165</v>
      </c>
      <c r="C43" s="35" t="s">
        <v>359</v>
      </c>
      <c r="D43" s="36">
        <v>454048.24</v>
      </c>
      <c r="E43" s="37">
        <f t="shared" si="1"/>
        <v>454.04823999999996</v>
      </c>
      <c r="F43" s="37">
        <f t="shared" si="0"/>
        <v>448.4</v>
      </c>
      <c r="G43" s="37">
        <f t="shared" si="0"/>
        <v>476.2</v>
      </c>
      <c r="H43" s="33">
        <v>448400</v>
      </c>
      <c r="I43" s="33">
        <v>476200</v>
      </c>
      <c r="J43" s="5"/>
    </row>
    <row r="44" spans="1:10" ht="45" outlineLevel="3">
      <c r="A44" s="34" t="s">
        <v>132</v>
      </c>
      <c r="B44" s="35" t="s">
        <v>165</v>
      </c>
      <c r="C44" s="35" t="s">
        <v>133</v>
      </c>
      <c r="D44" s="36">
        <v>454048.24</v>
      </c>
      <c r="E44" s="37">
        <f t="shared" si="1"/>
        <v>454.04823999999996</v>
      </c>
      <c r="F44" s="37">
        <f t="shared" si="0"/>
        <v>448.4</v>
      </c>
      <c r="G44" s="37">
        <f t="shared" si="0"/>
        <v>476.2</v>
      </c>
      <c r="H44" s="33">
        <v>448400</v>
      </c>
      <c r="I44" s="33">
        <v>476200</v>
      </c>
      <c r="J44" s="5"/>
    </row>
    <row r="45" spans="1:10" ht="85.5">
      <c r="A45" s="29" t="s">
        <v>347</v>
      </c>
      <c r="B45" s="30" t="s">
        <v>166</v>
      </c>
      <c r="C45" s="30" t="s">
        <v>359</v>
      </c>
      <c r="D45" s="31">
        <v>213348</v>
      </c>
      <c r="E45" s="32">
        <v>244.3</v>
      </c>
      <c r="F45" s="32">
        <f t="shared" si="0"/>
        <v>149.57120999999998</v>
      </c>
      <c r="G45" s="32">
        <f t="shared" si="0"/>
        <v>168.33885999999998</v>
      </c>
      <c r="H45" s="33">
        <v>149571.21</v>
      </c>
      <c r="I45" s="33">
        <v>168338.86</v>
      </c>
      <c r="J45" s="5"/>
    </row>
    <row r="46" spans="1:10" outlineLevel="1">
      <c r="A46" s="34" t="s">
        <v>109</v>
      </c>
      <c r="B46" s="35" t="s">
        <v>167</v>
      </c>
      <c r="C46" s="35" t="s">
        <v>359</v>
      </c>
      <c r="D46" s="36">
        <v>213348</v>
      </c>
      <c r="E46" s="37">
        <v>65.3</v>
      </c>
      <c r="F46" s="37">
        <f t="shared" si="0"/>
        <v>149.57120999999998</v>
      </c>
      <c r="G46" s="37">
        <f t="shared" si="0"/>
        <v>168.33885999999998</v>
      </c>
      <c r="H46" s="33">
        <v>149571.21</v>
      </c>
      <c r="I46" s="33">
        <v>168338.86</v>
      </c>
      <c r="J46" s="5"/>
    </row>
    <row r="47" spans="1:10" outlineLevel="2">
      <c r="A47" s="34" t="s">
        <v>168</v>
      </c>
      <c r="B47" s="35" t="s">
        <v>364</v>
      </c>
      <c r="C47" s="35" t="s">
        <v>359</v>
      </c>
      <c r="D47" s="36">
        <v>118348</v>
      </c>
      <c r="E47" s="37">
        <v>65.3</v>
      </c>
      <c r="F47" s="37">
        <f t="shared" si="0"/>
        <v>54.571210000000001</v>
      </c>
      <c r="G47" s="37">
        <f t="shared" si="0"/>
        <v>54</v>
      </c>
      <c r="H47" s="33">
        <v>54571.21</v>
      </c>
      <c r="I47" s="33">
        <v>54000</v>
      </c>
      <c r="J47" s="5"/>
    </row>
    <row r="48" spans="1:10" ht="45" outlineLevel="3">
      <c r="A48" s="34" t="s">
        <v>132</v>
      </c>
      <c r="B48" s="35" t="s">
        <v>364</v>
      </c>
      <c r="C48" s="35" t="s">
        <v>133</v>
      </c>
      <c r="D48" s="36">
        <v>88000</v>
      </c>
      <c r="E48" s="37">
        <v>35</v>
      </c>
      <c r="F48" s="37">
        <f t="shared" si="0"/>
        <v>54.571210000000001</v>
      </c>
      <c r="G48" s="37">
        <f t="shared" si="0"/>
        <v>54</v>
      </c>
      <c r="H48" s="33">
        <v>54571.21</v>
      </c>
      <c r="I48" s="33">
        <v>54000</v>
      </c>
      <c r="J48" s="5"/>
    </row>
    <row r="49" spans="1:10" outlineLevel="3">
      <c r="A49" s="34" t="s">
        <v>169</v>
      </c>
      <c r="B49" s="35" t="s">
        <v>364</v>
      </c>
      <c r="C49" s="35" t="s">
        <v>365</v>
      </c>
      <c r="D49" s="36">
        <v>30348</v>
      </c>
      <c r="E49" s="37">
        <f t="shared" si="1"/>
        <v>30.347999999999999</v>
      </c>
      <c r="F49" s="37">
        <f t="shared" si="0"/>
        <v>0</v>
      </c>
      <c r="G49" s="37">
        <f t="shared" si="0"/>
        <v>0</v>
      </c>
      <c r="H49" s="33">
        <v>0</v>
      </c>
      <c r="I49" s="33">
        <v>0</v>
      </c>
      <c r="J49" s="5"/>
    </row>
    <row r="50" spans="1:10" outlineLevel="2">
      <c r="A50" s="34" t="s">
        <v>170</v>
      </c>
      <c r="B50" s="35" t="s">
        <v>171</v>
      </c>
      <c r="C50" s="35" t="s">
        <v>359</v>
      </c>
      <c r="D50" s="36">
        <v>45000</v>
      </c>
      <c r="E50" s="37">
        <f t="shared" si="1"/>
        <v>45</v>
      </c>
      <c r="F50" s="37">
        <f t="shared" si="0"/>
        <v>50</v>
      </c>
      <c r="G50" s="37">
        <f t="shared" si="0"/>
        <v>50</v>
      </c>
      <c r="H50" s="33">
        <v>50000</v>
      </c>
      <c r="I50" s="33">
        <v>50000</v>
      </c>
      <c r="J50" s="5"/>
    </row>
    <row r="51" spans="1:10" ht="45" outlineLevel="3">
      <c r="A51" s="34" t="s">
        <v>132</v>
      </c>
      <c r="B51" s="35" t="s">
        <v>171</v>
      </c>
      <c r="C51" s="35" t="s">
        <v>133</v>
      </c>
      <c r="D51" s="36">
        <v>45000</v>
      </c>
      <c r="E51" s="37">
        <f t="shared" si="1"/>
        <v>45</v>
      </c>
      <c r="F51" s="37">
        <f t="shared" si="0"/>
        <v>50</v>
      </c>
      <c r="G51" s="37">
        <f t="shared" si="0"/>
        <v>50</v>
      </c>
      <c r="H51" s="33">
        <v>50000</v>
      </c>
      <c r="I51" s="33">
        <v>50000</v>
      </c>
      <c r="J51" s="5"/>
    </row>
    <row r="52" spans="1:10" s="142" customFormat="1" outlineLevel="2">
      <c r="A52" s="34" t="s">
        <v>170</v>
      </c>
      <c r="B52" s="35" t="s">
        <v>172</v>
      </c>
      <c r="C52" s="35" t="s">
        <v>359</v>
      </c>
      <c r="D52" s="36">
        <v>50000</v>
      </c>
      <c r="E52" s="37">
        <v>5</v>
      </c>
      <c r="F52" s="37">
        <f t="shared" si="0"/>
        <v>45</v>
      </c>
      <c r="G52" s="37">
        <f t="shared" si="0"/>
        <v>64.338859999999997</v>
      </c>
      <c r="H52" s="146">
        <v>45000</v>
      </c>
      <c r="I52" s="146">
        <v>64338.86</v>
      </c>
      <c r="J52" s="141"/>
    </row>
    <row r="53" spans="1:10" s="142" customFormat="1" ht="45" outlineLevel="3">
      <c r="A53" s="34" t="s">
        <v>132</v>
      </c>
      <c r="B53" s="35" t="s">
        <v>172</v>
      </c>
      <c r="C53" s="35" t="s">
        <v>133</v>
      </c>
      <c r="D53" s="36">
        <v>50000</v>
      </c>
      <c r="E53" s="37">
        <v>5</v>
      </c>
      <c r="F53" s="37">
        <f t="shared" si="0"/>
        <v>45</v>
      </c>
      <c r="G53" s="37">
        <f t="shared" si="0"/>
        <v>64.338859999999997</v>
      </c>
      <c r="H53" s="146">
        <v>45000</v>
      </c>
      <c r="I53" s="146">
        <v>64338.86</v>
      </c>
      <c r="J53" s="141"/>
    </row>
    <row r="54" spans="1:10" outlineLevel="3">
      <c r="A54" s="34" t="s">
        <v>173</v>
      </c>
      <c r="B54" s="38" t="s">
        <v>174</v>
      </c>
      <c r="C54" s="38" t="s">
        <v>359</v>
      </c>
      <c r="D54" s="36"/>
      <c r="E54" s="37">
        <f>E55</f>
        <v>59.7</v>
      </c>
      <c r="F54" s="37"/>
      <c r="G54" s="37"/>
      <c r="H54" s="33"/>
      <c r="I54" s="33"/>
      <c r="J54" s="5"/>
    </row>
    <row r="55" spans="1:10" ht="45" outlineLevel="3">
      <c r="A55" s="34" t="s">
        <v>132</v>
      </c>
      <c r="B55" s="38" t="s">
        <v>174</v>
      </c>
      <c r="C55" s="35" t="s">
        <v>133</v>
      </c>
      <c r="D55" s="36"/>
      <c r="E55" s="37">
        <v>59.7</v>
      </c>
      <c r="F55" s="37"/>
      <c r="G55" s="37"/>
      <c r="H55" s="33"/>
      <c r="I55" s="33"/>
      <c r="J55" s="5"/>
    </row>
    <row r="56" spans="1:10" s="142" customFormat="1" outlineLevel="3">
      <c r="A56" s="34" t="s">
        <v>169</v>
      </c>
      <c r="B56" s="38" t="s">
        <v>349</v>
      </c>
      <c r="C56" s="38" t="s">
        <v>359</v>
      </c>
      <c r="D56" s="36"/>
      <c r="E56" s="37">
        <v>69.2</v>
      </c>
      <c r="F56" s="37"/>
      <c r="G56" s="37"/>
      <c r="H56" s="146"/>
      <c r="I56" s="146"/>
      <c r="J56" s="141"/>
    </row>
    <row r="57" spans="1:10" s="142" customFormat="1" ht="45" outlineLevel="3">
      <c r="A57" s="34" t="s">
        <v>132</v>
      </c>
      <c r="B57" s="38" t="s">
        <v>349</v>
      </c>
      <c r="C57" s="38" t="s">
        <v>133</v>
      </c>
      <c r="D57" s="36"/>
      <c r="E57" s="37">
        <v>69.2</v>
      </c>
      <c r="F57" s="37"/>
      <c r="G57" s="37"/>
      <c r="H57" s="146"/>
      <c r="I57" s="146"/>
      <c r="J57" s="141"/>
    </row>
    <row r="58" spans="1:10" ht="71.25">
      <c r="A58" s="29" t="s">
        <v>348</v>
      </c>
      <c r="B58" s="30" t="s">
        <v>175</v>
      </c>
      <c r="C58" s="30" t="s">
        <v>359</v>
      </c>
      <c r="D58" s="31">
        <v>1456078.42</v>
      </c>
      <c r="E58" s="32">
        <f>D58/1000+3.7+19+88.5</f>
        <v>1567.2784199999999</v>
      </c>
      <c r="F58" s="32">
        <f t="shared" si="0"/>
        <v>1304.9716599999999</v>
      </c>
      <c r="G58" s="32">
        <f t="shared" si="0"/>
        <v>1310.0512699999999</v>
      </c>
      <c r="H58" s="33">
        <v>1304971.6599999999</v>
      </c>
      <c r="I58" s="33">
        <v>1310051.27</v>
      </c>
      <c r="J58" s="5"/>
    </row>
    <row r="59" spans="1:10" ht="30" outlineLevel="1">
      <c r="A59" s="34" t="s">
        <v>176</v>
      </c>
      <c r="B59" s="35" t="s">
        <v>177</v>
      </c>
      <c r="C59" s="35" t="s">
        <v>359</v>
      </c>
      <c r="D59" s="36">
        <v>1230278.42</v>
      </c>
      <c r="E59" s="37">
        <f>D59/1000+3.7+19+88.5</f>
        <v>1341.4784199999999</v>
      </c>
      <c r="F59" s="37">
        <f t="shared" si="0"/>
        <v>1084.7216599999999</v>
      </c>
      <c r="G59" s="37">
        <f t="shared" si="0"/>
        <v>1089.8012699999999</v>
      </c>
      <c r="H59" s="33">
        <v>1084721.6599999999</v>
      </c>
      <c r="I59" s="33">
        <v>1089801.27</v>
      </c>
      <c r="J59" s="5"/>
    </row>
    <row r="60" spans="1:10" outlineLevel="2">
      <c r="A60" s="34" t="s">
        <v>178</v>
      </c>
      <c r="B60" s="35" t="s">
        <v>179</v>
      </c>
      <c r="C60" s="35" t="s">
        <v>359</v>
      </c>
      <c r="D60" s="36">
        <v>1230278.42</v>
      </c>
      <c r="E60" s="37">
        <f>D60/1000+3.7+19+88.5</f>
        <v>1341.4784199999999</v>
      </c>
      <c r="F60" s="37">
        <f t="shared" si="0"/>
        <v>1084.7216599999999</v>
      </c>
      <c r="G60" s="37">
        <f t="shared" si="0"/>
        <v>1089.8012699999999</v>
      </c>
      <c r="H60" s="33">
        <v>1084721.6599999999</v>
      </c>
      <c r="I60" s="33">
        <v>1089801.27</v>
      </c>
      <c r="J60" s="5"/>
    </row>
    <row r="61" spans="1:10" ht="75" outlineLevel="3">
      <c r="A61" s="34" t="s">
        <v>128</v>
      </c>
      <c r="B61" s="35" t="s">
        <v>179</v>
      </c>
      <c r="C61" s="35" t="s">
        <v>129</v>
      </c>
      <c r="D61" s="36">
        <v>656239</v>
      </c>
      <c r="E61" s="37">
        <v>655.20000000000005</v>
      </c>
      <c r="F61" s="37">
        <f t="shared" si="0"/>
        <v>592.38900000000001</v>
      </c>
      <c r="G61" s="37">
        <f t="shared" si="0"/>
        <v>592.38900000000001</v>
      </c>
      <c r="H61" s="33">
        <v>592389</v>
      </c>
      <c r="I61" s="33">
        <v>592389</v>
      </c>
      <c r="J61" s="5"/>
    </row>
    <row r="62" spans="1:10" ht="45" outlineLevel="3">
      <c r="A62" s="34" t="s">
        <v>132</v>
      </c>
      <c r="B62" s="35" t="s">
        <v>179</v>
      </c>
      <c r="C62" s="35" t="s">
        <v>133</v>
      </c>
      <c r="D62" s="36">
        <v>542739.42000000004</v>
      </c>
      <c r="E62" s="37">
        <v>649.20000000000005</v>
      </c>
      <c r="F62" s="37">
        <f t="shared" si="0"/>
        <v>465.73265999999995</v>
      </c>
      <c r="G62" s="37">
        <f t="shared" si="0"/>
        <v>470.81227000000001</v>
      </c>
      <c r="H62" s="33">
        <v>465732.66</v>
      </c>
      <c r="I62" s="33">
        <v>470812.27</v>
      </c>
      <c r="J62" s="5"/>
    </row>
    <row r="63" spans="1:10" outlineLevel="3">
      <c r="A63" s="34" t="s">
        <v>141</v>
      </c>
      <c r="B63" s="35" t="s">
        <v>179</v>
      </c>
      <c r="C63" s="35" t="s">
        <v>142</v>
      </c>
      <c r="D63" s="36">
        <v>31300</v>
      </c>
      <c r="E63" s="37">
        <v>37</v>
      </c>
      <c r="F63" s="37">
        <f t="shared" si="0"/>
        <v>26.6</v>
      </c>
      <c r="G63" s="37">
        <f t="shared" si="0"/>
        <v>26.6</v>
      </c>
      <c r="H63" s="33">
        <v>26600</v>
      </c>
      <c r="I63" s="33">
        <v>26600</v>
      </c>
      <c r="J63" s="5"/>
    </row>
    <row r="64" spans="1:10" ht="45" outlineLevel="1">
      <c r="A64" s="34" t="s">
        <v>180</v>
      </c>
      <c r="B64" s="35" t="s">
        <v>181</v>
      </c>
      <c r="C64" s="35" t="s">
        <v>359</v>
      </c>
      <c r="D64" s="36">
        <v>225800</v>
      </c>
      <c r="E64" s="37">
        <f t="shared" si="1"/>
        <v>225.8</v>
      </c>
      <c r="F64" s="37">
        <f t="shared" si="0"/>
        <v>220.25</v>
      </c>
      <c r="G64" s="37">
        <f t="shared" si="0"/>
        <v>220.25</v>
      </c>
      <c r="H64" s="33">
        <v>220250</v>
      </c>
      <c r="I64" s="33">
        <v>220250</v>
      </c>
      <c r="J64" s="5"/>
    </row>
    <row r="65" spans="1:10" ht="45" outlineLevel="2">
      <c r="A65" s="34" t="s">
        <v>182</v>
      </c>
      <c r="B65" s="35" t="s">
        <v>183</v>
      </c>
      <c r="C65" s="35" t="s">
        <v>359</v>
      </c>
      <c r="D65" s="36">
        <v>215300</v>
      </c>
      <c r="E65" s="37">
        <f t="shared" si="1"/>
        <v>215.3</v>
      </c>
      <c r="F65" s="37">
        <f t="shared" si="0"/>
        <v>209.75</v>
      </c>
      <c r="G65" s="37">
        <f t="shared" si="0"/>
        <v>209.75</v>
      </c>
      <c r="H65" s="33">
        <v>209750</v>
      </c>
      <c r="I65" s="33">
        <v>209750</v>
      </c>
      <c r="J65" s="5"/>
    </row>
    <row r="66" spans="1:10" ht="75" outlineLevel="3">
      <c r="A66" s="34" t="s">
        <v>128</v>
      </c>
      <c r="B66" s="35" t="s">
        <v>183</v>
      </c>
      <c r="C66" s="35" t="s">
        <v>129</v>
      </c>
      <c r="D66" s="36">
        <v>215300</v>
      </c>
      <c r="E66" s="37">
        <f t="shared" si="1"/>
        <v>215.3</v>
      </c>
      <c r="F66" s="37">
        <f t="shared" si="0"/>
        <v>209.75</v>
      </c>
      <c r="G66" s="37">
        <f t="shared" si="0"/>
        <v>209.75</v>
      </c>
      <c r="H66" s="33">
        <v>209750</v>
      </c>
      <c r="I66" s="33">
        <v>209750</v>
      </c>
      <c r="J66" s="5"/>
    </row>
    <row r="67" spans="1:10" ht="45" outlineLevel="2">
      <c r="A67" s="34" t="s">
        <v>184</v>
      </c>
      <c r="B67" s="35" t="s">
        <v>185</v>
      </c>
      <c r="C67" s="35" t="s">
        <v>359</v>
      </c>
      <c r="D67" s="36">
        <v>10500</v>
      </c>
      <c r="E67" s="37">
        <f t="shared" si="1"/>
        <v>10.5</v>
      </c>
      <c r="F67" s="37">
        <f t="shared" si="0"/>
        <v>10.5</v>
      </c>
      <c r="G67" s="37">
        <f t="shared" si="0"/>
        <v>10.5</v>
      </c>
      <c r="H67" s="33">
        <v>10500</v>
      </c>
      <c r="I67" s="33">
        <v>10500</v>
      </c>
      <c r="J67" s="5"/>
    </row>
    <row r="68" spans="1:10" ht="75" outlineLevel="3">
      <c r="A68" s="34" t="s">
        <v>128</v>
      </c>
      <c r="B68" s="35" t="s">
        <v>185</v>
      </c>
      <c r="C68" s="35" t="s">
        <v>129</v>
      </c>
      <c r="D68" s="36">
        <v>10500</v>
      </c>
      <c r="E68" s="37">
        <f t="shared" si="1"/>
        <v>10.5</v>
      </c>
      <c r="F68" s="37">
        <f t="shared" si="0"/>
        <v>10.5</v>
      </c>
      <c r="G68" s="37">
        <f t="shared" si="0"/>
        <v>10.5</v>
      </c>
      <c r="H68" s="33">
        <v>10500</v>
      </c>
      <c r="I68" s="33">
        <v>10500</v>
      </c>
      <c r="J68" s="5"/>
    </row>
    <row r="69" spans="1:10" ht="71.25">
      <c r="A69" s="29" t="s">
        <v>186</v>
      </c>
      <c r="B69" s="30" t="s">
        <v>187</v>
      </c>
      <c r="C69" s="30" t="s">
        <v>359</v>
      </c>
      <c r="D69" s="31">
        <v>710719.37</v>
      </c>
      <c r="E69" s="32">
        <f t="shared" si="1"/>
        <v>710.71937000000003</v>
      </c>
      <c r="F69" s="32">
        <f t="shared" si="0"/>
        <v>636.85365000000002</v>
      </c>
      <c r="G69" s="32">
        <f t="shared" si="0"/>
        <v>638.53938000000005</v>
      </c>
      <c r="H69" s="33">
        <v>636853.65</v>
      </c>
      <c r="I69" s="33">
        <v>638539.38</v>
      </c>
      <c r="J69" s="5"/>
    </row>
    <row r="70" spans="1:10" ht="30" outlineLevel="1">
      <c r="A70" s="34" t="s">
        <v>176</v>
      </c>
      <c r="B70" s="35" t="s">
        <v>188</v>
      </c>
      <c r="C70" s="35" t="s">
        <v>359</v>
      </c>
      <c r="D70" s="36">
        <v>484389.37</v>
      </c>
      <c r="E70" s="37">
        <f t="shared" si="1"/>
        <v>484.38936999999999</v>
      </c>
      <c r="F70" s="37">
        <f t="shared" si="0"/>
        <v>416.60365000000002</v>
      </c>
      <c r="G70" s="37">
        <f t="shared" si="0"/>
        <v>418.28937999999999</v>
      </c>
      <c r="H70" s="33">
        <v>416603.65</v>
      </c>
      <c r="I70" s="33">
        <v>418289.38</v>
      </c>
      <c r="J70" s="5"/>
    </row>
    <row r="71" spans="1:10" outlineLevel="2">
      <c r="A71" s="34" t="s">
        <v>189</v>
      </c>
      <c r="B71" s="35" t="s">
        <v>190</v>
      </c>
      <c r="C71" s="35" t="s">
        <v>359</v>
      </c>
      <c r="D71" s="36">
        <v>484389.37</v>
      </c>
      <c r="E71" s="37">
        <f t="shared" si="1"/>
        <v>484.38936999999999</v>
      </c>
      <c r="F71" s="37">
        <f t="shared" si="0"/>
        <v>416.60365000000002</v>
      </c>
      <c r="G71" s="37">
        <f t="shared" si="0"/>
        <v>418.28937999999999</v>
      </c>
      <c r="H71" s="33">
        <v>416603.65</v>
      </c>
      <c r="I71" s="33">
        <v>418289.38</v>
      </c>
      <c r="J71" s="5"/>
    </row>
    <row r="72" spans="1:10" ht="75" outlineLevel="3">
      <c r="A72" s="34" t="s">
        <v>128</v>
      </c>
      <c r="B72" s="35" t="s">
        <v>190</v>
      </c>
      <c r="C72" s="35" t="s">
        <v>129</v>
      </c>
      <c r="D72" s="36">
        <v>304336</v>
      </c>
      <c r="E72" s="37">
        <f t="shared" si="1"/>
        <v>304.33600000000001</v>
      </c>
      <c r="F72" s="37">
        <f t="shared" si="0"/>
        <v>240.90299999999999</v>
      </c>
      <c r="G72" s="37">
        <f t="shared" si="0"/>
        <v>240.90299999999999</v>
      </c>
      <c r="H72" s="33">
        <v>240903</v>
      </c>
      <c r="I72" s="33">
        <v>240903</v>
      </c>
      <c r="J72" s="5"/>
    </row>
    <row r="73" spans="1:10" ht="45" outlineLevel="3">
      <c r="A73" s="34" t="s">
        <v>132</v>
      </c>
      <c r="B73" s="35" t="s">
        <v>190</v>
      </c>
      <c r="C73" s="35" t="s">
        <v>133</v>
      </c>
      <c r="D73" s="36">
        <v>177133.37</v>
      </c>
      <c r="E73" s="37">
        <f t="shared" si="1"/>
        <v>177.13336999999999</v>
      </c>
      <c r="F73" s="37">
        <f t="shared" si="0"/>
        <v>175.70065</v>
      </c>
      <c r="G73" s="37">
        <f t="shared" si="0"/>
        <v>177.38638</v>
      </c>
      <c r="H73" s="33">
        <v>175700.65</v>
      </c>
      <c r="I73" s="33">
        <v>177386.38</v>
      </c>
      <c r="J73" s="5"/>
    </row>
    <row r="74" spans="1:10" outlineLevel="3">
      <c r="A74" s="34" t="s">
        <v>141</v>
      </c>
      <c r="B74" s="35" t="s">
        <v>190</v>
      </c>
      <c r="C74" s="35" t="s">
        <v>142</v>
      </c>
      <c r="D74" s="36">
        <v>2920</v>
      </c>
      <c r="E74" s="37">
        <f t="shared" si="1"/>
        <v>2.92</v>
      </c>
      <c r="F74" s="37">
        <f t="shared" si="0"/>
        <v>0</v>
      </c>
      <c r="G74" s="37">
        <f t="shared" si="0"/>
        <v>0</v>
      </c>
      <c r="H74" s="33">
        <v>0</v>
      </c>
      <c r="I74" s="33">
        <v>0</v>
      </c>
      <c r="J74" s="5"/>
    </row>
    <row r="75" spans="1:10" outlineLevel="1">
      <c r="A75" s="34" t="s">
        <v>191</v>
      </c>
      <c r="B75" s="35" t="s">
        <v>192</v>
      </c>
      <c r="C75" s="35" t="s">
        <v>359</v>
      </c>
      <c r="D75" s="36">
        <v>226330</v>
      </c>
      <c r="E75" s="37">
        <f t="shared" si="1"/>
        <v>226.33</v>
      </c>
      <c r="F75" s="37">
        <f t="shared" si="0"/>
        <v>220.25</v>
      </c>
      <c r="G75" s="37">
        <f t="shared" si="0"/>
        <v>220.25</v>
      </c>
      <c r="H75" s="33">
        <v>220250</v>
      </c>
      <c r="I75" s="33">
        <v>220250</v>
      </c>
      <c r="J75" s="5"/>
    </row>
    <row r="76" spans="1:10" ht="45" outlineLevel="2">
      <c r="A76" s="34" t="s">
        <v>182</v>
      </c>
      <c r="B76" s="35" t="s">
        <v>193</v>
      </c>
      <c r="C76" s="35" t="s">
        <v>359</v>
      </c>
      <c r="D76" s="36">
        <v>215300</v>
      </c>
      <c r="E76" s="37">
        <f>D76/1000</f>
        <v>215.3</v>
      </c>
      <c r="F76" s="37">
        <f t="shared" si="0"/>
        <v>209.75</v>
      </c>
      <c r="G76" s="37">
        <f t="shared" si="0"/>
        <v>209.75</v>
      </c>
      <c r="H76" s="33">
        <v>209750</v>
      </c>
      <c r="I76" s="33">
        <v>209750</v>
      </c>
      <c r="J76" s="5"/>
    </row>
    <row r="77" spans="1:10" ht="75" outlineLevel="3">
      <c r="A77" s="34" t="s">
        <v>128</v>
      </c>
      <c r="B77" s="35" t="s">
        <v>193</v>
      </c>
      <c r="C77" s="35" t="s">
        <v>129</v>
      </c>
      <c r="D77" s="36">
        <v>215300</v>
      </c>
      <c r="E77" s="37">
        <f>D77/1000</f>
        <v>215.3</v>
      </c>
      <c r="F77" s="37">
        <f t="shared" si="0"/>
        <v>209.75</v>
      </c>
      <c r="G77" s="37">
        <f t="shared" si="0"/>
        <v>209.75</v>
      </c>
      <c r="H77" s="33">
        <v>209750</v>
      </c>
      <c r="I77" s="33">
        <v>209750</v>
      </c>
      <c r="J77" s="5"/>
    </row>
    <row r="78" spans="1:10" ht="45" outlineLevel="2">
      <c r="A78" s="34" t="s">
        <v>184</v>
      </c>
      <c r="B78" s="35" t="s">
        <v>194</v>
      </c>
      <c r="C78" s="35" t="s">
        <v>359</v>
      </c>
      <c r="D78" s="36">
        <v>11030</v>
      </c>
      <c r="E78" s="37">
        <f>D78/1000</f>
        <v>11.03</v>
      </c>
      <c r="F78" s="37">
        <f t="shared" si="0"/>
        <v>10.5</v>
      </c>
      <c r="G78" s="37">
        <f t="shared" si="0"/>
        <v>10.5</v>
      </c>
      <c r="H78" s="33">
        <v>10500</v>
      </c>
      <c r="I78" s="33">
        <v>10500</v>
      </c>
      <c r="J78" s="5"/>
    </row>
    <row r="79" spans="1:10" ht="75" outlineLevel="3">
      <c r="A79" s="34" t="s">
        <v>128</v>
      </c>
      <c r="B79" s="35" t="s">
        <v>194</v>
      </c>
      <c r="C79" s="35" t="s">
        <v>129</v>
      </c>
      <c r="D79" s="36">
        <v>11030</v>
      </c>
      <c r="E79" s="37">
        <f>D79/1000</f>
        <v>11.03</v>
      </c>
      <c r="F79" s="37">
        <f t="shared" si="0"/>
        <v>10.5</v>
      </c>
      <c r="G79" s="37">
        <f t="shared" si="0"/>
        <v>10.5</v>
      </c>
      <c r="H79" s="33">
        <v>10500</v>
      </c>
      <c r="I79" s="33">
        <v>10500</v>
      </c>
      <c r="J79" s="5"/>
    </row>
  </sheetData>
  <mergeCells count="3">
    <mergeCell ref="A6:E6"/>
    <mergeCell ref="A7:E7"/>
    <mergeCell ref="A8:I8"/>
  </mergeCells>
  <phoneticPr fontId="2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11"/>
  <sheetViews>
    <sheetView tabSelected="1" view="pageBreakPreview" topLeftCell="A59" zoomScale="60" zoomScaleNormal="75" workbookViewId="0">
      <selection activeCell="F71" sqref="F71"/>
    </sheetView>
  </sheetViews>
  <sheetFormatPr defaultRowHeight="15" outlineLevelRow="6"/>
  <cols>
    <col min="1" max="1" width="40" style="20" customWidth="1"/>
    <col min="2" max="2" width="8.5703125" style="20" customWidth="1"/>
    <col min="3" max="3" width="10.7109375" style="20" customWidth="1"/>
    <col min="4" max="4" width="11.5703125" style="20" customWidth="1"/>
    <col min="5" max="5" width="9" style="20" customWidth="1"/>
    <col min="6" max="6" width="14.5703125" style="20" customWidth="1"/>
    <col min="7" max="8" width="12.85546875" style="20" hidden="1" customWidth="1"/>
    <col min="9" max="11" width="11.7109375" style="20" hidden="1" customWidth="1"/>
    <col min="12" max="14" width="9.140625" style="20"/>
    <col min="15" max="16384" width="9.140625" style="4"/>
  </cols>
  <sheetData>
    <row r="1" spans="1:12" ht="15.75">
      <c r="D1" s="2" t="s">
        <v>195</v>
      </c>
    </row>
    <row r="2" spans="1:12" ht="15.75">
      <c r="D2" s="2" t="s">
        <v>88</v>
      </c>
    </row>
    <row r="3" spans="1:12" ht="15.75">
      <c r="D3" s="147" t="s">
        <v>3</v>
      </c>
    </row>
    <row r="5" spans="1:12">
      <c r="A5" s="187" t="s">
        <v>196</v>
      </c>
      <c r="B5" s="187"/>
      <c r="C5" s="187"/>
      <c r="D5" s="187"/>
      <c r="E5" s="187"/>
      <c r="F5" s="187"/>
      <c r="G5" s="39"/>
      <c r="H5" s="39"/>
      <c r="I5" s="39"/>
      <c r="J5" s="39"/>
      <c r="K5" s="39"/>
      <c r="L5" s="39"/>
    </row>
    <row r="6" spans="1:12" ht="17.25" customHeight="1">
      <c r="A6" s="188" t="s">
        <v>197</v>
      </c>
      <c r="B6" s="188"/>
      <c r="C6" s="188"/>
      <c r="D6" s="188"/>
      <c r="E6" s="188"/>
      <c r="F6" s="188"/>
      <c r="G6" s="40"/>
      <c r="H6" s="40"/>
      <c r="I6" s="40"/>
      <c r="J6" s="40"/>
      <c r="K6" s="40"/>
      <c r="L6" s="39"/>
    </row>
    <row r="7" spans="1:12" ht="12" customHeight="1">
      <c r="A7" s="189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39"/>
    </row>
    <row r="8" spans="1:12" ht="50.25" customHeight="1">
      <c r="A8" s="22" t="s">
        <v>91</v>
      </c>
      <c r="B8" s="22" t="s">
        <v>198</v>
      </c>
      <c r="C8" s="22" t="s">
        <v>199</v>
      </c>
      <c r="D8" s="22" t="s">
        <v>357</v>
      </c>
      <c r="E8" s="22" t="s">
        <v>118</v>
      </c>
      <c r="F8" s="23" t="s">
        <v>93</v>
      </c>
      <c r="G8" s="23" t="s">
        <v>119</v>
      </c>
      <c r="H8" s="23" t="s">
        <v>120</v>
      </c>
      <c r="I8" s="22"/>
      <c r="J8" s="22"/>
      <c r="K8" s="22"/>
      <c r="L8" s="39"/>
    </row>
    <row r="9" spans="1:12" ht="57">
      <c r="A9" s="29" t="s">
        <v>200</v>
      </c>
      <c r="B9" s="30" t="s">
        <v>201</v>
      </c>
      <c r="C9" s="30" t="s">
        <v>358</v>
      </c>
      <c r="D9" s="30" t="s">
        <v>121</v>
      </c>
      <c r="E9" s="30" t="s">
        <v>359</v>
      </c>
      <c r="F9" s="41">
        <f>I9/1000+69.2+18</f>
        <v>6784.0108399999999</v>
      </c>
      <c r="G9" s="41">
        <f>J9/1000</f>
        <v>6495.2</v>
      </c>
      <c r="H9" s="41">
        <f>K9/1000</f>
        <v>6535.9</v>
      </c>
      <c r="I9" s="36">
        <v>6696810.8399999999</v>
      </c>
      <c r="J9" s="36">
        <v>6495200</v>
      </c>
      <c r="K9" s="36">
        <v>6535900</v>
      </c>
      <c r="L9" s="39"/>
    </row>
    <row r="10" spans="1:12" ht="28.5" outlineLevel="1">
      <c r="A10" s="29" t="s">
        <v>202</v>
      </c>
      <c r="B10" s="35" t="s">
        <v>201</v>
      </c>
      <c r="C10" s="35" t="s">
        <v>203</v>
      </c>
      <c r="D10" s="35" t="s">
        <v>121</v>
      </c>
      <c r="E10" s="35" t="s">
        <v>359</v>
      </c>
      <c r="F10" s="41">
        <v>2423.5</v>
      </c>
      <c r="G10" s="42">
        <f t="shared" ref="F10:H79" si="0">J10/1000</f>
        <v>2399.5290399999999</v>
      </c>
      <c r="H10" s="42">
        <f t="shared" si="0"/>
        <v>2554.41113</v>
      </c>
      <c r="I10" s="36">
        <f>2275833.21-3662.01</f>
        <v>2272171.2000000002</v>
      </c>
      <c r="J10" s="36">
        <v>2399529.04</v>
      </c>
      <c r="K10" s="36">
        <v>2554411.13</v>
      </c>
      <c r="L10" s="39"/>
    </row>
    <row r="11" spans="1:12" ht="45" outlineLevel="2">
      <c r="A11" s="34" t="s">
        <v>204</v>
      </c>
      <c r="B11" s="35" t="s">
        <v>201</v>
      </c>
      <c r="C11" s="35" t="s">
        <v>205</v>
      </c>
      <c r="D11" s="35" t="s">
        <v>121</v>
      </c>
      <c r="E11" s="35" t="s">
        <v>359</v>
      </c>
      <c r="F11" s="42">
        <f t="shared" si="0"/>
        <v>505.77499999999998</v>
      </c>
      <c r="G11" s="42">
        <f t="shared" si="0"/>
        <v>505.77499999999998</v>
      </c>
      <c r="H11" s="42">
        <f t="shared" si="0"/>
        <v>505.77499999999998</v>
      </c>
      <c r="I11" s="36">
        <v>505775</v>
      </c>
      <c r="J11" s="36">
        <v>505775</v>
      </c>
      <c r="K11" s="36">
        <v>505775</v>
      </c>
      <c r="L11" s="39"/>
    </row>
    <row r="12" spans="1:12" ht="90" outlineLevel="3">
      <c r="A12" s="34" t="s">
        <v>206</v>
      </c>
      <c r="B12" s="35" t="s">
        <v>201</v>
      </c>
      <c r="C12" s="35" t="s">
        <v>205</v>
      </c>
      <c r="D12" s="35" t="s">
        <v>123</v>
      </c>
      <c r="E12" s="35" t="s">
        <v>359</v>
      </c>
      <c r="F12" s="42">
        <f t="shared" si="0"/>
        <v>505.77499999999998</v>
      </c>
      <c r="G12" s="42">
        <f t="shared" si="0"/>
        <v>505.77499999999998</v>
      </c>
      <c r="H12" s="42">
        <f t="shared" si="0"/>
        <v>505.77499999999998</v>
      </c>
      <c r="I12" s="36">
        <v>505775</v>
      </c>
      <c r="J12" s="36">
        <v>505775</v>
      </c>
      <c r="K12" s="36">
        <v>505775</v>
      </c>
      <c r="L12" s="39"/>
    </row>
    <row r="13" spans="1:12" ht="60" outlineLevel="4">
      <c r="A13" s="34" t="s">
        <v>207</v>
      </c>
      <c r="B13" s="35" t="s">
        <v>201</v>
      </c>
      <c r="C13" s="35" t="s">
        <v>205</v>
      </c>
      <c r="D13" s="35" t="s">
        <v>125</v>
      </c>
      <c r="E13" s="35" t="s">
        <v>359</v>
      </c>
      <c r="F13" s="42">
        <f t="shared" si="0"/>
        <v>505.77499999999998</v>
      </c>
      <c r="G13" s="42">
        <f t="shared" si="0"/>
        <v>505.77499999999998</v>
      </c>
      <c r="H13" s="42">
        <f t="shared" si="0"/>
        <v>505.77499999999998</v>
      </c>
      <c r="I13" s="36">
        <v>505775</v>
      </c>
      <c r="J13" s="36">
        <v>505775</v>
      </c>
      <c r="K13" s="36">
        <v>505775</v>
      </c>
      <c r="L13" s="39"/>
    </row>
    <row r="14" spans="1:12" ht="24.75" customHeight="1" outlineLevel="5">
      <c r="A14" s="34" t="s">
        <v>208</v>
      </c>
      <c r="B14" s="35" t="s">
        <v>201</v>
      </c>
      <c r="C14" s="35" t="s">
        <v>205</v>
      </c>
      <c r="D14" s="35" t="s">
        <v>127</v>
      </c>
      <c r="E14" s="35" t="s">
        <v>359</v>
      </c>
      <c r="F14" s="42">
        <f t="shared" si="0"/>
        <v>505.77499999999998</v>
      </c>
      <c r="G14" s="42">
        <f t="shared" si="0"/>
        <v>505.77499999999998</v>
      </c>
      <c r="H14" s="42">
        <f t="shared" si="0"/>
        <v>505.77499999999998</v>
      </c>
      <c r="I14" s="36">
        <v>505775</v>
      </c>
      <c r="J14" s="36">
        <v>505775</v>
      </c>
      <c r="K14" s="36">
        <v>505775</v>
      </c>
      <c r="L14" s="39"/>
    </row>
    <row r="15" spans="1:12" ht="90" outlineLevel="6">
      <c r="A15" s="34" t="s">
        <v>209</v>
      </c>
      <c r="B15" s="35" t="s">
        <v>201</v>
      </c>
      <c r="C15" s="35" t="s">
        <v>205</v>
      </c>
      <c r="D15" s="35" t="s">
        <v>127</v>
      </c>
      <c r="E15" s="35" t="s">
        <v>129</v>
      </c>
      <c r="F15" s="42">
        <f t="shared" si="0"/>
        <v>505.77499999999998</v>
      </c>
      <c r="G15" s="42">
        <f t="shared" si="0"/>
        <v>505.77499999999998</v>
      </c>
      <c r="H15" s="42">
        <f t="shared" si="0"/>
        <v>505.77499999999998</v>
      </c>
      <c r="I15" s="36">
        <v>505775</v>
      </c>
      <c r="J15" s="36">
        <v>505775</v>
      </c>
      <c r="K15" s="36">
        <v>505775</v>
      </c>
      <c r="L15" s="39"/>
    </row>
    <row r="16" spans="1:12" ht="75" outlineLevel="2">
      <c r="A16" s="34" t="s">
        <v>210</v>
      </c>
      <c r="B16" s="35" t="s">
        <v>201</v>
      </c>
      <c r="C16" s="35" t="s">
        <v>211</v>
      </c>
      <c r="D16" s="35" t="s">
        <v>121</v>
      </c>
      <c r="E16" s="35" t="s">
        <v>359</v>
      </c>
      <c r="F16" s="42">
        <v>1373.5</v>
      </c>
      <c r="G16" s="42">
        <f t="shared" si="0"/>
        <v>1385.8670400000001</v>
      </c>
      <c r="H16" s="42">
        <f t="shared" si="0"/>
        <v>1389.07413</v>
      </c>
      <c r="I16" s="36">
        <f>I17</f>
        <v>1404149.2</v>
      </c>
      <c r="J16" s="36">
        <v>1385867.04</v>
      </c>
      <c r="K16" s="36">
        <v>1389074.13</v>
      </c>
      <c r="L16" s="39"/>
    </row>
    <row r="17" spans="1:12" ht="90" outlineLevel="3">
      <c r="A17" s="34" t="s">
        <v>206</v>
      </c>
      <c r="B17" s="35" t="s">
        <v>201</v>
      </c>
      <c r="C17" s="35" t="s">
        <v>211</v>
      </c>
      <c r="D17" s="35" t="s">
        <v>123</v>
      </c>
      <c r="E17" s="35" t="s">
        <v>359</v>
      </c>
      <c r="F17" s="42">
        <v>1373.5</v>
      </c>
      <c r="G17" s="42">
        <f t="shared" si="0"/>
        <v>1385.8670400000001</v>
      </c>
      <c r="H17" s="42">
        <f t="shared" si="0"/>
        <v>1389.07413</v>
      </c>
      <c r="I17" s="36">
        <f>I18</f>
        <v>1404149.2</v>
      </c>
      <c r="J17" s="36">
        <v>1385867.04</v>
      </c>
      <c r="K17" s="36">
        <v>1389074.13</v>
      </c>
      <c r="L17" s="39"/>
    </row>
    <row r="18" spans="1:12" ht="60" outlineLevel="4">
      <c r="A18" s="34" t="s">
        <v>207</v>
      </c>
      <c r="B18" s="35" t="s">
        <v>201</v>
      </c>
      <c r="C18" s="35" t="s">
        <v>211</v>
      </c>
      <c r="D18" s="35" t="s">
        <v>125</v>
      </c>
      <c r="E18" s="35" t="s">
        <v>359</v>
      </c>
      <c r="F18" s="42">
        <v>1373.5</v>
      </c>
      <c r="G18" s="42">
        <f t="shared" si="0"/>
        <v>1385.8670400000001</v>
      </c>
      <c r="H18" s="42">
        <f t="shared" si="0"/>
        <v>1389.07413</v>
      </c>
      <c r="I18" s="36">
        <f>I19</f>
        <v>1404149.2</v>
      </c>
      <c r="J18" s="36">
        <v>1385867.04</v>
      </c>
      <c r="K18" s="36">
        <v>1389074.13</v>
      </c>
      <c r="L18" s="39"/>
    </row>
    <row r="19" spans="1:12" outlineLevel="5">
      <c r="A19" s="34" t="s">
        <v>212</v>
      </c>
      <c r="B19" s="35" t="s">
        <v>201</v>
      </c>
      <c r="C19" s="35" t="s">
        <v>211</v>
      </c>
      <c r="D19" s="35" t="s">
        <v>131</v>
      </c>
      <c r="E19" s="35" t="s">
        <v>359</v>
      </c>
      <c r="F19" s="42">
        <v>1373.5</v>
      </c>
      <c r="G19" s="42">
        <f t="shared" si="0"/>
        <v>1385.8670400000001</v>
      </c>
      <c r="H19" s="42">
        <f t="shared" si="0"/>
        <v>1389.07413</v>
      </c>
      <c r="I19" s="36">
        <f>1407811.21-3662.01</f>
        <v>1404149.2</v>
      </c>
      <c r="J19" s="36">
        <v>1385867.04</v>
      </c>
      <c r="K19" s="36">
        <v>1389074.13</v>
      </c>
      <c r="L19" s="39"/>
    </row>
    <row r="20" spans="1:12" ht="90" outlineLevel="6">
      <c r="A20" s="34" t="s">
        <v>209</v>
      </c>
      <c r="B20" s="35" t="s">
        <v>201</v>
      </c>
      <c r="C20" s="35" t="s">
        <v>211</v>
      </c>
      <c r="D20" s="35" t="s">
        <v>131</v>
      </c>
      <c r="E20" s="35" t="s">
        <v>129</v>
      </c>
      <c r="F20" s="42">
        <v>1065.5</v>
      </c>
      <c r="G20" s="42">
        <f t="shared" si="0"/>
        <v>1070.537</v>
      </c>
      <c r="H20" s="42">
        <f t="shared" si="0"/>
        <v>1070.537</v>
      </c>
      <c r="I20" s="36">
        <v>1070537</v>
      </c>
      <c r="J20" s="36">
        <v>1070537</v>
      </c>
      <c r="K20" s="36">
        <v>1070537</v>
      </c>
      <c r="L20" s="39"/>
    </row>
    <row r="21" spans="1:12" ht="45" outlineLevel="6">
      <c r="A21" s="34" t="s">
        <v>213</v>
      </c>
      <c r="B21" s="35" t="s">
        <v>201</v>
      </c>
      <c r="C21" s="35" t="s">
        <v>211</v>
      </c>
      <c r="D21" s="35" t="s">
        <v>131</v>
      </c>
      <c r="E21" s="35" t="s">
        <v>133</v>
      </c>
      <c r="F21" s="42">
        <v>308</v>
      </c>
      <c r="G21" s="42">
        <f t="shared" si="0"/>
        <v>315.33004</v>
      </c>
      <c r="H21" s="42">
        <f t="shared" si="0"/>
        <v>318.53712999999999</v>
      </c>
      <c r="I21" s="36">
        <f>337274.21-3662.01</f>
        <v>333612.2</v>
      </c>
      <c r="J21" s="36">
        <v>315330.03999999998</v>
      </c>
      <c r="K21" s="36">
        <v>318537.13</v>
      </c>
      <c r="L21" s="39"/>
    </row>
    <row r="22" spans="1:12" outlineLevel="2">
      <c r="A22" s="34" t="s">
        <v>214</v>
      </c>
      <c r="B22" s="35" t="s">
        <v>201</v>
      </c>
      <c r="C22" s="35" t="s">
        <v>215</v>
      </c>
      <c r="D22" s="35" t="s">
        <v>121</v>
      </c>
      <c r="E22" s="35" t="s">
        <v>359</v>
      </c>
      <c r="F22" s="42">
        <f t="shared" si="0"/>
        <v>2</v>
      </c>
      <c r="G22" s="42">
        <f t="shared" si="0"/>
        <v>2</v>
      </c>
      <c r="H22" s="42">
        <f t="shared" si="0"/>
        <v>2</v>
      </c>
      <c r="I22" s="36">
        <v>2000</v>
      </c>
      <c r="J22" s="36">
        <v>2000</v>
      </c>
      <c r="K22" s="36">
        <v>2000</v>
      </c>
      <c r="L22" s="39"/>
    </row>
    <row r="23" spans="1:12" ht="90" outlineLevel="3">
      <c r="A23" s="34" t="s">
        <v>206</v>
      </c>
      <c r="B23" s="35" t="s">
        <v>201</v>
      </c>
      <c r="C23" s="35" t="s">
        <v>215</v>
      </c>
      <c r="D23" s="35" t="s">
        <v>123</v>
      </c>
      <c r="E23" s="35" t="s">
        <v>359</v>
      </c>
      <c r="F23" s="42">
        <f t="shared" si="0"/>
        <v>2</v>
      </c>
      <c r="G23" s="42">
        <f t="shared" si="0"/>
        <v>2</v>
      </c>
      <c r="H23" s="42">
        <f t="shared" si="0"/>
        <v>2</v>
      </c>
      <c r="I23" s="36">
        <v>2000</v>
      </c>
      <c r="J23" s="36">
        <v>2000</v>
      </c>
      <c r="K23" s="36">
        <v>2000</v>
      </c>
      <c r="L23" s="39"/>
    </row>
    <row r="24" spans="1:12" outlineLevel="4">
      <c r="A24" s="34" t="s">
        <v>216</v>
      </c>
      <c r="B24" s="35" t="s">
        <v>201</v>
      </c>
      <c r="C24" s="35" t="s">
        <v>215</v>
      </c>
      <c r="D24" s="35" t="s">
        <v>138</v>
      </c>
      <c r="E24" s="35" t="s">
        <v>359</v>
      </c>
      <c r="F24" s="42">
        <f t="shared" si="0"/>
        <v>2</v>
      </c>
      <c r="G24" s="42">
        <f t="shared" si="0"/>
        <v>2</v>
      </c>
      <c r="H24" s="42">
        <f t="shared" si="0"/>
        <v>2</v>
      </c>
      <c r="I24" s="36">
        <v>2000</v>
      </c>
      <c r="J24" s="36">
        <v>2000</v>
      </c>
      <c r="K24" s="36">
        <v>2000</v>
      </c>
      <c r="L24" s="39"/>
    </row>
    <row r="25" spans="1:12" ht="30" outlineLevel="5">
      <c r="A25" s="34" t="s">
        <v>217</v>
      </c>
      <c r="B25" s="35" t="s">
        <v>201</v>
      </c>
      <c r="C25" s="35" t="s">
        <v>215</v>
      </c>
      <c r="D25" s="35" t="s">
        <v>140</v>
      </c>
      <c r="E25" s="35" t="s">
        <v>359</v>
      </c>
      <c r="F25" s="42">
        <f t="shared" si="0"/>
        <v>2</v>
      </c>
      <c r="G25" s="42">
        <f t="shared" si="0"/>
        <v>2</v>
      </c>
      <c r="H25" s="42">
        <f t="shared" si="0"/>
        <v>2</v>
      </c>
      <c r="I25" s="36">
        <v>2000</v>
      </c>
      <c r="J25" s="36">
        <v>2000</v>
      </c>
      <c r="K25" s="36">
        <v>2000</v>
      </c>
      <c r="L25" s="39"/>
    </row>
    <row r="26" spans="1:12" outlineLevel="6">
      <c r="A26" s="34" t="s">
        <v>218</v>
      </c>
      <c r="B26" s="35" t="s">
        <v>201</v>
      </c>
      <c r="C26" s="35" t="s">
        <v>215</v>
      </c>
      <c r="D26" s="35" t="s">
        <v>140</v>
      </c>
      <c r="E26" s="35" t="s">
        <v>142</v>
      </c>
      <c r="F26" s="42">
        <f t="shared" si="0"/>
        <v>2</v>
      </c>
      <c r="G26" s="42">
        <f t="shared" si="0"/>
        <v>2</v>
      </c>
      <c r="H26" s="42">
        <f t="shared" si="0"/>
        <v>2</v>
      </c>
      <c r="I26" s="36">
        <v>2000</v>
      </c>
      <c r="J26" s="36">
        <v>2000</v>
      </c>
      <c r="K26" s="36">
        <v>2000</v>
      </c>
      <c r="L26" s="39"/>
    </row>
    <row r="27" spans="1:12" ht="30" outlineLevel="2">
      <c r="A27" s="34" t="s">
        <v>219</v>
      </c>
      <c r="B27" s="35" t="s">
        <v>201</v>
      </c>
      <c r="C27" s="35" t="s">
        <v>220</v>
      </c>
      <c r="D27" s="35" t="s">
        <v>121</v>
      </c>
      <c r="E27" s="35" t="s">
        <v>359</v>
      </c>
      <c r="F27" s="42">
        <v>542.20000000000005</v>
      </c>
      <c r="G27" s="42">
        <f t="shared" si="0"/>
        <v>505.887</v>
      </c>
      <c r="H27" s="42">
        <f t="shared" si="0"/>
        <v>657.56200000000001</v>
      </c>
      <c r="I27" s="36">
        <v>360247</v>
      </c>
      <c r="J27" s="36">
        <v>505887</v>
      </c>
      <c r="K27" s="36">
        <v>657562</v>
      </c>
      <c r="L27" s="39"/>
    </row>
    <row r="28" spans="1:12" ht="90" outlineLevel="3">
      <c r="A28" s="34" t="s">
        <v>206</v>
      </c>
      <c r="B28" s="35" t="s">
        <v>201</v>
      </c>
      <c r="C28" s="35" t="s">
        <v>220</v>
      </c>
      <c r="D28" s="35" t="s">
        <v>123</v>
      </c>
      <c r="E28" s="35" t="s">
        <v>359</v>
      </c>
      <c r="F28" s="42">
        <v>542.20000000000005</v>
      </c>
      <c r="G28" s="42">
        <f t="shared" si="0"/>
        <v>505.887</v>
      </c>
      <c r="H28" s="42">
        <f t="shared" si="0"/>
        <v>657.56200000000001</v>
      </c>
      <c r="I28" s="36">
        <v>360247</v>
      </c>
      <c r="J28" s="36">
        <v>505887</v>
      </c>
      <c r="K28" s="36">
        <v>657562</v>
      </c>
      <c r="L28" s="39"/>
    </row>
    <row r="29" spans="1:12" ht="30" outlineLevel="4">
      <c r="A29" s="34" t="s">
        <v>221</v>
      </c>
      <c r="B29" s="35" t="s">
        <v>201</v>
      </c>
      <c r="C29" s="35" t="s">
        <v>220</v>
      </c>
      <c r="D29" s="35" t="s">
        <v>143</v>
      </c>
      <c r="E29" s="35" t="s">
        <v>359</v>
      </c>
      <c r="F29" s="42">
        <v>542.20000000000005</v>
      </c>
      <c r="G29" s="42">
        <f t="shared" si="0"/>
        <v>356.24700000000001</v>
      </c>
      <c r="H29" s="42">
        <f t="shared" si="0"/>
        <v>356.24700000000001</v>
      </c>
      <c r="I29" s="36">
        <v>360247</v>
      </c>
      <c r="J29" s="36">
        <v>356247</v>
      </c>
      <c r="K29" s="36">
        <v>356247</v>
      </c>
      <c r="L29" s="39"/>
    </row>
    <row r="30" spans="1:12" ht="45" outlineLevel="5">
      <c r="A30" s="34" t="s">
        <v>222</v>
      </c>
      <c r="B30" s="35" t="s">
        <v>201</v>
      </c>
      <c r="C30" s="35" t="s">
        <v>220</v>
      </c>
      <c r="D30" s="35" t="s">
        <v>145</v>
      </c>
      <c r="E30" s="35" t="s">
        <v>359</v>
      </c>
      <c r="F30" s="42">
        <v>542.20000000000005</v>
      </c>
      <c r="G30" s="42">
        <f t="shared" si="0"/>
        <v>356.24700000000001</v>
      </c>
      <c r="H30" s="42">
        <f t="shared" si="0"/>
        <v>356.24700000000001</v>
      </c>
      <c r="I30" s="36">
        <v>360247</v>
      </c>
      <c r="J30" s="36">
        <v>356247</v>
      </c>
      <c r="K30" s="36">
        <v>356247</v>
      </c>
      <c r="L30" s="39"/>
    </row>
    <row r="31" spans="1:12" ht="90" outlineLevel="6">
      <c r="A31" s="34" t="s">
        <v>209</v>
      </c>
      <c r="B31" s="35" t="s">
        <v>201</v>
      </c>
      <c r="C31" s="35" t="s">
        <v>220</v>
      </c>
      <c r="D31" s="35" t="s">
        <v>145</v>
      </c>
      <c r="E31" s="35" t="s">
        <v>129</v>
      </c>
      <c r="F31" s="42">
        <v>507.7</v>
      </c>
      <c r="G31" s="42">
        <f t="shared" si="0"/>
        <v>341.74700000000001</v>
      </c>
      <c r="H31" s="42">
        <f t="shared" si="0"/>
        <v>341.74700000000001</v>
      </c>
      <c r="I31" s="36">
        <v>341747</v>
      </c>
      <c r="J31" s="36">
        <v>341747</v>
      </c>
      <c r="K31" s="36">
        <v>341747</v>
      </c>
      <c r="L31" s="39"/>
    </row>
    <row r="32" spans="1:12" outlineLevel="6">
      <c r="A32" s="34" t="s">
        <v>218</v>
      </c>
      <c r="B32" s="35" t="s">
        <v>201</v>
      </c>
      <c r="C32" s="35" t="s">
        <v>220</v>
      </c>
      <c r="D32" s="35" t="s">
        <v>145</v>
      </c>
      <c r="E32" s="35" t="s">
        <v>142</v>
      </c>
      <c r="F32" s="42">
        <v>34.5</v>
      </c>
      <c r="G32" s="42">
        <f t="shared" si="0"/>
        <v>14.5</v>
      </c>
      <c r="H32" s="42">
        <f t="shared" si="0"/>
        <v>14.5</v>
      </c>
      <c r="I32" s="36">
        <v>18500</v>
      </c>
      <c r="J32" s="36">
        <v>14500</v>
      </c>
      <c r="K32" s="36">
        <v>14500</v>
      </c>
      <c r="L32" s="39"/>
    </row>
    <row r="33" spans="1:14" outlineLevel="4">
      <c r="A33" s="34" t="s">
        <v>223</v>
      </c>
      <c r="B33" s="35" t="s">
        <v>201</v>
      </c>
      <c r="C33" s="35" t="s">
        <v>220</v>
      </c>
      <c r="D33" s="35" t="s">
        <v>151</v>
      </c>
      <c r="E33" s="35" t="s">
        <v>359</v>
      </c>
      <c r="F33" s="42">
        <f t="shared" si="0"/>
        <v>0</v>
      </c>
      <c r="G33" s="42">
        <f t="shared" si="0"/>
        <v>149.63999999999999</v>
      </c>
      <c r="H33" s="42">
        <f t="shared" si="0"/>
        <v>301.315</v>
      </c>
      <c r="I33" s="36">
        <v>0</v>
      </c>
      <c r="J33" s="36">
        <v>149640</v>
      </c>
      <c r="K33" s="36">
        <v>301315</v>
      </c>
      <c r="L33" s="39"/>
    </row>
    <row r="34" spans="1:14" outlineLevel="6">
      <c r="A34" s="34" t="s">
        <v>218</v>
      </c>
      <c r="B34" s="35" t="s">
        <v>201</v>
      </c>
      <c r="C34" s="35" t="s">
        <v>220</v>
      </c>
      <c r="D34" s="35" t="s">
        <v>151</v>
      </c>
      <c r="E34" s="35" t="s">
        <v>142</v>
      </c>
      <c r="F34" s="42">
        <f t="shared" si="0"/>
        <v>0</v>
      </c>
      <c r="G34" s="42">
        <f t="shared" si="0"/>
        <v>149.63999999999999</v>
      </c>
      <c r="H34" s="42">
        <f t="shared" si="0"/>
        <v>301.315</v>
      </c>
      <c r="I34" s="36">
        <v>0</v>
      </c>
      <c r="J34" s="36">
        <v>149640</v>
      </c>
      <c r="K34" s="36">
        <v>301315</v>
      </c>
      <c r="L34" s="39"/>
    </row>
    <row r="35" spans="1:14" outlineLevel="1">
      <c r="A35" s="29" t="s">
        <v>224</v>
      </c>
      <c r="B35" s="35" t="s">
        <v>201</v>
      </c>
      <c r="C35" s="35" t="s">
        <v>225</v>
      </c>
      <c r="D35" s="35" t="s">
        <v>121</v>
      </c>
      <c r="E35" s="35" t="s">
        <v>359</v>
      </c>
      <c r="F35" s="41">
        <f t="shared" si="0"/>
        <v>90.1</v>
      </c>
      <c r="G35" s="42">
        <f t="shared" si="0"/>
        <v>90.1</v>
      </c>
      <c r="H35" s="42">
        <f t="shared" si="0"/>
        <v>90.1</v>
      </c>
      <c r="I35" s="36">
        <v>90100</v>
      </c>
      <c r="J35" s="36">
        <v>90100</v>
      </c>
      <c r="K35" s="36">
        <v>90100</v>
      </c>
      <c r="L35" s="39"/>
    </row>
    <row r="36" spans="1:14" ht="30" outlineLevel="2">
      <c r="A36" s="34" t="s">
        <v>226</v>
      </c>
      <c r="B36" s="35" t="s">
        <v>201</v>
      </c>
      <c r="C36" s="35" t="s">
        <v>227</v>
      </c>
      <c r="D36" s="35" t="s">
        <v>121</v>
      </c>
      <c r="E36" s="35" t="s">
        <v>359</v>
      </c>
      <c r="F36" s="42">
        <f t="shared" si="0"/>
        <v>90.1</v>
      </c>
      <c r="G36" s="42">
        <f t="shared" si="0"/>
        <v>90.1</v>
      </c>
      <c r="H36" s="42">
        <f t="shared" si="0"/>
        <v>90.1</v>
      </c>
      <c r="I36" s="36">
        <v>90100</v>
      </c>
      <c r="J36" s="36">
        <v>90100</v>
      </c>
      <c r="K36" s="36">
        <v>90100</v>
      </c>
      <c r="L36" s="39"/>
    </row>
    <row r="37" spans="1:14" ht="90" outlineLevel="3">
      <c r="A37" s="34" t="s">
        <v>206</v>
      </c>
      <c r="B37" s="35" t="s">
        <v>201</v>
      </c>
      <c r="C37" s="35" t="s">
        <v>227</v>
      </c>
      <c r="D37" s="35" t="s">
        <v>123</v>
      </c>
      <c r="E37" s="35" t="s">
        <v>359</v>
      </c>
      <c r="F37" s="42">
        <f t="shared" si="0"/>
        <v>90.1</v>
      </c>
      <c r="G37" s="42">
        <f t="shared" si="0"/>
        <v>90.1</v>
      </c>
      <c r="H37" s="42">
        <f t="shared" si="0"/>
        <v>90.1</v>
      </c>
      <c r="I37" s="36">
        <v>90100</v>
      </c>
      <c r="J37" s="36">
        <v>90100</v>
      </c>
      <c r="K37" s="36">
        <v>90100</v>
      </c>
      <c r="L37" s="39"/>
    </row>
    <row r="38" spans="1:14" ht="30" outlineLevel="4">
      <c r="A38" s="34" t="s">
        <v>228</v>
      </c>
      <c r="B38" s="35" t="s">
        <v>201</v>
      </c>
      <c r="C38" s="35" t="s">
        <v>227</v>
      </c>
      <c r="D38" s="35" t="s">
        <v>147</v>
      </c>
      <c r="E38" s="35" t="s">
        <v>359</v>
      </c>
      <c r="F38" s="42">
        <f t="shared" si="0"/>
        <v>90.1</v>
      </c>
      <c r="G38" s="42">
        <f t="shared" si="0"/>
        <v>90.1</v>
      </c>
      <c r="H38" s="42">
        <f t="shared" si="0"/>
        <v>90.1</v>
      </c>
      <c r="I38" s="36">
        <v>90100</v>
      </c>
      <c r="J38" s="36">
        <v>90100</v>
      </c>
      <c r="K38" s="36">
        <v>90100</v>
      </c>
      <c r="L38" s="39"/>
    </row>
    <row r="39" spans="1:14" ht="45" outlineLevel="5">
      <c r="A39" s="34" t="s">
        <v>229</v>
      </c>
      <c r="B39" s="35" t="s">
        <v>201</v>
      </c>
      <c r="C39" s="35" t="s">
        <v>227</v>
      </c>
      <c r="D39" s="35" t="s">
        <v>149</v>
      </c>
      <c r="E39" s="35" t="s">
        <v>359</v>
      </c>
      <c r="F39" s="42">
        <f t="shared" si="0"/>
        <v>90.1</v>
      </c>
      <c r="G39" s="42">
        <f t="shared" si="0"/>
        <v>90.1</v>
      </c>
      <c r="H39" s="42">
        <f t="shared" si="0"/>
        <v>90.1</v>
      </c>
      <c r="I39" s="36">
        <v>90100</v>
      </c>
      <c r="J39" s="36">
        <v>90100</v>
      </c>
      <c r="K39" s="36">
        <v>90100</v>
      </c>
      <c r="L39" s="39"/>
    </row>
    <row r="40" spans="1:14" ht="90" outlineLevel="6">
      <c r="A40" s="34" t="s">
        <v>209</v>
      </c>
      <c r="B40" s="35" t="s">
        <v>201</v>
      </c>
      <c r="C40" s="35" t="s">
        <v>227</v>
      </c>
      <c r="D40" s="35" t="s">
        <v>149</v>
      </c>
      <c r="E40" s="35" t="s">
        <v>129</v>
      </c>
      <c r="F40" s="42">
        <f t="shared" si="0"/>
        <v>84.114999999999995</v>
      </c>
      <c r="G40" s="42">
        <f t="shared" si="0"/>
        <v>84.114999999999995</v>
      </c>
      <c r="H40" s="42">
        <f t="shared" si="0"/>
        <v>84.114999999999995</v>
      </c>
      <c r="I40" s="36">
        <v>84115</v>
      </c>
      <c r="J40" s="36">
        <v>84115</v>
      </c>
      <c r="K40" s="36">
        <v>84115</v>
      </c>
      <c r="L40" s="39"/>
    </row>
    <row r="41" spans="1:14" ht="45" outlineLevel="6">
      <c r="A41" s="34" t="s">
        <v>213</v>
      </c>
      <c r="B41" s="35" t="s">
        <v>201</v>
      </c>
      <c r="C41" s="35" t="s">
        <v>227</v>
      </c>
      <c r="D41" s="35" t="s">
        <v>149</v>
      </c>
      <c r="E41" s="35" t="s">
        <v>133</v>
      </c>
      <c r="F41" s="42">
        <f t="shared" si="0"/>
        <v>5.9850000000000003</v>
      </c>
      <c r="G41" s="42">
        <f t="shared" si="0"/>
        <v>5.9850000000000003</v>
      </c>
      <c r="H41" s="42">
        <f t="shared" si="0"/>
        <v>5.9850000000000003</v>
      </c>
      <c r="I41" s="36">
        <v>5985</v>
      </c>
      <c r="J41" s="36">
        <v>5985</v>
      </c>
      <c r="K41" s="36">
        <v>5985</v>
      </c>
      <c r="L41" s="39"/>
    </row>
    <row r="42" spans="1:14" s="142" customFormat="1" ht="57" outlineLevel="1">
      <c r="A42" s="29" t="s">
        <v>230</v>
      </c>
      <c r="B42" s="35" t="s">
        <v>201</v>
      </c>
      <c r="C42" s="35" t="s">
        <v>231</v>
      </c>
      <c r="D42" s="35" t="s">
        <v>121</v>
      </c>
      <c r="E42" s="35" t="s">
        <v>359</v>
      </c>
      <c r="F42" s="41">
        <v>1188.2</v>
      </c>
      <c r="G42" s="42">
        <f t="shared" si="0"/>
        <v>1359.8398400000001</v>
      </c>
      <c r="H42" s="42">
        <f t="shared" si="0"/>
        <v>1192.32376</v>
      </c>
      <c r="I42" s="36">
        <v>1390750</v>
      </c>
      <c r="J42" s="36">
        <v>1359839.84</v>
      </c>
      <c r="K42" s="36">
        <v>1192323.76</v>
      </c>
      <c r="L42" s="39"/>
      <c r="M42" s="20"/>
      <c r="N42" s="20"/>
    </row>
    <row r="43" spans="1:14" outlineLevel="2">
      <c r="A43" s="34" t="s">
        <v>232</v>
      </c>
      <c r="B43" s="35" t="s">
        <v>201</v>
      </c>
      <c r="C43" s="35" t="s">
        <v>233</v>
      </c>
      <c r="D43" s="35" t="s">
        <v>121</v>
      </c>
      <c r="E43" s="35" t="s">
        <v>359</v>
      </c>
      <c r="F43" s="42">
        <v>1188.2</v>
      </c>
      <c r="G43" s="42">
        <f t="shared" si="0"/>
        <v>1357.8398400000001</v>
      </c>
      <c r="H43" s="42">
        <f t="shared" si="0"/>
        <v>1190.32376</v>
      </c>
      <c r="I43" s="36">
        <f>I44</f>
        <v>1369750</v>
      </c>
      <c r="J43" s="36">
        <v>1357839.84</v>
      </c>
      <c r="K43" s="36">
        <v>1190323.76</v>
      </c>
      <c r="L43" s="39"/>
    </row>
    <row r="44" spans="1:14" ht="75" outlineLevel="3">
      <c r="A44" s="34" t="s">
        <v>234</v>
      </c>
      <c r="B44" s="35" t="s">
        <v>201</v>
      </c>
      <c r="C44" s="35" t="s">
        <v>233</v>
      </c>
      <c r="D44" s="35" t="s">
        <v>153</v>
      </c>
      <c r="E44" s="35" t="s">
        <v>359</v>
      </c>
      <c r="F44" s="42">
        <v>1188.2</v>
      </c>
      <c r="G44" s="42">
        <f t="shared" si="0"/>
        <v>1357.8398400000001</v>
      </c>
      <c r="H44" s="42">
        <f t="shared" si="0"/>
        <v>1190.32376</v>
      </c>
      <c r="I44" s="36">
        <f>I45</f>
        <v>1369750</v>
      </c>
      <c r="J44" s="36">
        <v>1357839.84</v>
      </c>
      <c r="K44" s="36">
        <v>1190323.76</v>
      </c>
      <c r="L44" s="39"/>
    </row>
    <row r="45" spans="1:14" ht="30" outlineLevel="4">
      <c r="A45" s="34" t="s">
        <v>235</v>
      </c>
      <c r="B45" s="35" t="s">
        <v>201</v>
      </c>
      <c r="C45" s="35" t="s">
        <v>233</v>
      </c>
      <c r="D45" s="35" t="s">
        <v>155</v>
      </c>
      <c r="E45" s="35" t="s">
        <v>359</v>
      </c>
      <c r="F45" s="42">
        <v>1188.2</v>
      </c>
      <c r="G45" s="42">
        <f t="shared" si="0"/>
        <v>1357.8398400000001</v>
      </c>
      <c r="H45" s="42">
        <f t="shared" si="0"/>
        <v>1190.32376</v>
      </c>
      <c r="I45" s="36">
        <f>1388750-19000</f>
        <v>1369750</v>
      </c>
      <c r="J45" s="36">
        <v>1357839.84</v>
      </c>
      <c r="K45" s="36">
        <v>1190323.76</v>
      </c>
      <c r="L45" s="39"/>
    </row>
    <row r="46" spans="1:14" ht="90" outlineLevel="6">
      <c r="A46" s="34" t="s">
        <v>209</v>
      </c>
      <c r="B46" s="35" t="s">
        <v>201</v>
      </c>
      <c r="C46" s="35" t="s">
        <v>233</v>
      </c>
      <c r="D46" s="35" t="s">
        <v>155</v>
      </c>
      <c r="E46" s="35" t="s">
        <v>129</v>
      </c>
      <c r="F46" s="42">
        <v>1055.5</v>
      </c>
      <c r="G46" s="42">
        <f t="shared" si="0"/>
        <v>1048.1579999999999</v>
      </c>
      <c r="H46" s="42">
        <f t="shared" si="0"/>
        <v>896.48299999999995</v>
      </c>
      <c r="I46" s="36">
        <v>1167450</v>
      </c>
      <c r="J46" s="36">
        <v>1048158</v>
      </c>
      <c r="K46" s="36">
        <v>896483</v>
      </c>
      <c r="L46" s="39"/>
    </row>
    <row r="47" spans="1:14" ht="45" outlineLevel="6">
      <c r="A47" s="34" t="s">
        <v>213</v>
      </c>
      <c r="B47" s="35" t="s">
        <v>201</v>
      </c>
      <c r="C47" s="35" t="s">
        <v>233</v>
      </c>
      <c r="D47" s="35" t="s">
        <v>155</v>
      </c>
      <c r="E47" s="35" t="s">
        <v>133</v>
      </c>
      <c r="F47" s="42">
        <v>122.7</v>
      </c>
      <c r="G47" s="42">
        <f t="shared" si="0"/>
        <v>299.68184000000002</v>
      </c>
      <c r="H47" s="42">
        <f t="shared" si="0"/>
        <v>283.84075999999999</v>
      </c>
      <c r="I47" s="36">
        <f>211300-19000</f>
        <v>192300</v>
      </c>
      <c r="J47" s="36">
        <v>299681.84000000003</v>
      </c>
      <c r="K47" s="36">
        <v>283840.76</v>
      </c>
      <c r="L47" s="39"/>
    </row>
    <row r="48" spans="1:14" outlineLevel="6">
      <c r="A48" s="34" t="s">
        <v>218</v>
      </c>
      <c r="B48" s="35" t="s">
        <v>201</v>
      </c>
      <c r="C48" s="35" t="s">
        <v>233</v>
      </c>
      <c r="D48" s="35" t="s">
        <v>155</v>
      </c>
      <c r="E48" s="35" t="s">
        <v>142</v>
      </c>
      <c r="F48" s="42">
        <f t="shared" si="0"/>
        <v>10</v>
      </c>
      <c r="G48" s="42">
        <f t="shared" si="0"/>
        <v>10</v>
      </c>
      <c r="H48" s="42">
        <f t="shared" si="0"/>
        <v>10</v>
      </c>
      <c r="I48" s="36">
        <v>10000</v>
      </c>
      <c r="J48" s="36">
        <v>10000</v>
      </c>
      <c r="K48" s="36">
        <v>10000</v>
      </c>
      <c r="L48" s="39"/>
    </row>
    <row r="49" spans="1:12" ht="45" outlineLevel="2">
      <c r="A49" s="34" t="s">
        <v>236</v>
      </c>
      <c r="B49" s="35" t="s">
        <v>201</v>
      </c>
      <c r="C49" s="35" t="s">
        <v>237</v>
      </c>
      <c r="D49" s="35" t="s">
        <v>121</v>
      </c>
      <c r="E49" s="35" t="s">
        <v>359</v>
      </c>
      <c r="F49" s="42">
        <v>0</v>
      </c>
      <c r="G49" s="42">
        <f t="shared" si="0"/>
        <v>2</v>
      </c>
      <c r="H49" s="42">
        <f t="shared" si="0"/>
        <v>2</v>
      </c>
      <c r="I49" s="36">
        <v>2000</v>
      </c>
      <c r="J49" s="36">
        <v>2000</v>
      </c>
      <c r="K49" s="36">
        <v>2000</v>
      </c>
      <c r="L49" s="39"/>
    </row>
    <row r="50" spans="1:12" ht="90" outlineLevel="3">
      <c r="A50" s="34" t="s">
        <v>238</v>
      </c>
      <c r="B50" s="35" t="s">
        <v>201</v>
      </c>
      <c r="C50" s="35" t="s">
        <v>237</v>
      </c>
      <c r="D50" s="35" t="s">
        <v>157</v>
      </c>
      <c r="E50" s="35" t="s">
        <v>359</v>
      </c>
      <c r="F50" s="42">
        <v>0</v>
      </c>
      <c r="G50" s="42">
        <f t="shared" si="0"/>
        <v>2</v>
      </c>
      <c r="H50" s="42">
        <f t="shared" si="0"/>
        <v>2</v>
      </c>
      <c r="I50" s="36">
        <v>2000</v>
      </c>
      <c r="J50" s="36">
        <v>2000</v>
      </c>
      <c r="K50" s="36">
        <v>2000</v>
      </c>
      <c r="L50" s="39"/>
    </row>
    <row r="51" spans="1:12" ht="45" outlineLevel="4">
      <c r="A51" s="34" t="s">
        <v>239</v>
      </c>
      <c r="B51" s="35" t="s">
        <v>201</v>
      </c>
      <c r="C51" s="35" t="s">
        <v>237</v>
      </c>
      <c r="D51" s="35" t="s">
        <v>159</v>
      </c>
      <c r="E51" s="35" t="s">
        <v>359</v>
      </c>
      <c r="F51" s="42">
        <v>0</v>
      </c>
      <c r="G51" s="42">
        <f t="shared" si="0"/>
        <v>2</v>
      </c>
      <c r="H51" s="42">
        <f t="shared" si="0"/>
        <v>2</v>
      </c>
      <c r="I51" s="36">
        <v>2000</v>
      </c>
      <c r="J51" s="36">
        <v>2000</v>
      </c>
      <c r="K51" s="36">
        <v>2000</v>
      </c>
      <c r="L51" s="39"/>
    </row>
    <row r="52" spans="1:12" ht="45" outlineLevel="6">
      <c r="A52" s="34" t="s">
        <v>213</v>
      </c>
      <c r="B52" s="35" t="s">
        <v>201</v>
      </c>
      <c r="C52" s="35" t="s">
        <v>237</v>
      </c>
      <c r="D52" s="35" t="s">
        <v>159</v>
      </c>
      <c r="E52" s="35" t="s">
        <v>133</v>
      </c>
      <c r="F52" s="42">
        <v>0</v>
      </c>
      <c r="G52" s="42">
        <f t="shared" si="0"/>
        <v>2</v>
      </c>
      <c r="H52" s="42">
        <f t="shared" si="0"/>
        <v>2</v>
      </c>
      <c r="I52" s="36">
        <v>2000</v>
      </c>
      <c r="J52" s="36">
        <v>2000</v>
      </c>
      <c r="K52" s="36">
        <v>2000</v>
      </c>
      <c r="L52" s="39"/>
    </row>
    <row r="53" spans="1:12" outlineLevel="1">
      <c r="A53" s="29" t="s">
        <v>240</v>
      </c>
      <c r="B53" s="35" t="s">
        <v>201</v>
      </c>
      <c r="C53" s="35" t="s">
        <v>241</v>
      </c>
      <c r="D53" s="35" t="s">
        <v>121</v>
      </c>
      <c r="E53" s="35" t="s">
        <v>359</v>
      </c>
      <c r="F53" s="41">
        <f t="shared" si="0"/>
        <v>454.04823999999996</v>
      </c>
      <c r="G53" s="42">
        <f t="shared" si="0"/>
        <v>448.4</v>
      </c>
      <c r="H53" s="42">
        <f t="shared" si="0"/>
        <v>476.2</v>
      </c>
      <c r="I53" s="36">
        <v>454048.24</v>
      </c>
      <c r="J53" s="36">
        <v>448400</v>
      </c>
      <c r="K53" s="36">
        <v>476200</v>
      </c>
      <c r="L53" s="39"/>
    </row>
    <row r="54" spans="1:12" ht="30" outlineLevel="2">
      <c r="A54" s="34" t="s">
        <v>242</v>
      </c>
      <c r="B54" s="35" t="s">
        <v>201</v>
      </c>
      <c r="C54" s="35" t="s">
        <v>31</v>
      </c>
      <c r="D54" s="35" t="s">
        <v>121</v>
      </c>
      <c r="E54" s="35" t="s">
        <v>359</v>
      </c>
      <c r="F54" s="42">
        <f t="shared" si="0"/>
        <v>454.04823999999996</v>
      </c>
      <c r="G54" s="42">
        <f t="shared" si="0"/>
        <v>448.4</v>
      </c>
      <c r="H54" s="42">
        <f t="shared" si="0"/>
        <v>476.2</v>
      </c>
      <c r="I54" s="36">
        <v>454048.24</v>
      </c>
      <c r="J54" s="36">
        <v>448400</v>
      </c>
      <c r="K54" s="36">
        <v>476200</v>
      </c>
      <c r="L54" s="39"/>
    </row>
    <row r="55" spans="1:12" ht="75" outlineLevel="3">
      <c r="A55" s="34" t="s">
        <v>243</v>
      </c>
      <c r="B55" s="35" t="s">
        <v>201</v>
      </c>
      <c r="C55" s="35" t="s">
        <v>31</v>
      </c>
      <c r="D55" s="35" t="s">
        <v>161</v>
      </c>
      <c r="E55" s="35" t="s">
        <v>359</v>
      </c>
      <c r="F55" s="42">
        <f t="shared" si="0"/>
        <v>454.04823999999996</v>
      </c>
      <c r="G55" s="42">
        <f t="shared" si="0"/>
        <v>448.4</v>
      </c>
      <c r="H55" s="42">
        <f t="shared" si="0"/>
        <v>476.2</v>
      </c>
      <c r="I55" s="36">
        <v>454048.24</v>
      </c>
      <c r="J55" s="36">
        <v>448400</v>
      </c>
      <c r="K55" s="36">
        <v>476200</v>
      </c>
      <c r="L55" s="39"/>
    </row>
    <row r="56" spans="1:12" outlineLevel="4">
      <c r="A56" s="34" t="s">
        <v>244</v>
      </c>
      <c r="B56" s="35" t="s">
        <v>201</v>
      </c>
      <c r="C56" s="35" t="s">
        <v>31</v>
      </c>
      <c r="D56" s="35" t="s">
        <v>163</v>
      </c>
      <c r="E56" s="35" t="s">
        <v>359</v>
      </c>
      <c r="F56" s="42">
        <f t="shared" si="0"/>
        <v>454.04823999999996</v>
      </c>
      <c r="G56" s="42">
        <f t="shared" si="0"/>
        <v>448.4</v>
      </c>
      <c r="H56" s="42">
        <f t="shared" si="0"/>
        <v>476.2</v>
      </c>
      <c r="I56" s="36">
        <v>454048.24</v>
      </c>
      <c r="J56" s="36">
        <v>448400</v>
      </c>
      <c r="K56" s="36">
        <v>476200</v>
      </c>
      <c r="L56" s="39"/>
    </row>
    <row r="57" spans="1:12" ht="30" outlineLevel="5">
      <c r="A57" s="34" t="s">
        <v>245</v>
      </c>
      <c r="B57" s="35" t="s">
        <v>201</v>
      </c>
      <c r="C57" s="35" t="s">
        <v>31</v>
      </c>
      <c r="D57" s="35" t="s">
        <v>165</v>
      </c>
      <c r="E57" s="35" t="s">
        <v>359</v>
      </c>
      <c r="F57" s="42">
        <f t="shared" si="0"/>
        <v>454.04823999999996</v>
      </c>
      <c r="G57" s="42">
        <f t="shared" si="0"/>
        <v>448.4</v>
      </c>
      <c r="H57" s="42">
        <f t="shared" si="0"/>
        <v>476.2</v>
      </c>
      <c r="I57" s="36">
        <v>454048.24</v>
      </c>
      <c r="J57" s="36">
        <v>448400</v>
      </c>
      <c r="K57" s="36">
        <v>476200</v>
      </c>
      <c r="L57" s="39"/>
    </row>
    <row r="58" spans="1:12" ht="45" outlineLevel="6">
      <c r="A58" s="34" t="s">
        <v>213</v>
      </c>
      <c r="B58" s="35" t="s">
        <v>201</v>
      </c>
      <c r="C58" s="35" t="s">
        <v>31</v>
      </c>
      <c r="D58" s="35" t="s">
        <v>165</v>
      </c>
      <c r="E58" s="35" t="s">
        <v>133</v>
      </c>
      <c r="F58" s="42">
        <f t="shared" si="0"/>
        <v>454.04823999999996</v>
      </c>
      <c r="G58" s="42">
        <f t="shared" si="0"/>
        <v>448.4</v>
      </c>
      <c r="H58" s="42">
        <f t="shared" si="0"/>
        <v>476.2</v>
      </c>
      <c r="I58" s="36">
        <v>454048.24</v>
      </c>
      <c r="J58" s="36">
        <v>448400</v>
      </c>
      <c r="K58" s="36">
        <v>476200</v>
      </c>
      <c r="L58" s="39"/>
    </row>
    <row r="59" spans="1:12" ht="28.5" outlineLevel="1">
      <c r="A59" s="29" t="s">
        <v>246</v>
      </c>
      <c r="B59" s="35" t="s">
        <v>201</v>
      </c>
      <c r="C59" s="35" t="s">
        <v>247</v>
      </c>
      <c r="D59" s="35" t="s">
        <v>121</v>
      </c>
      <c r="E59" s="35" t="s">
        <v>359</v>
      </c>
      <c r="F59" s="41">
        <v>244.3</v>
      </c>
      <c r="G59" s="42">
        <f t="shared" si="0"/>
        <v>149.57120999999998</v>
      </c>
      <c r="H59" s="42">
        <f t="shared" si="0"/>
        <v>168.33885999999998</v>
      </c>
      <c r="I59" s="36">
        <v>213348</v>
      </c>
      <c r="J59" s="36">
        <v>149571.21</v>
      </c>
      <c r="K59" s="36">
        <v>168338.86</v>
      </c>
      <c r="L59" s="39"/>
    </row>
    <row r="60" spans="1:12" outlineLevel="2">
      <c r="A60" s="34" t="s">
        <v>248</v>
      </c>
      <c r="B60" s="35" t="s">
        <v>201</v>
      </c>
      <c r="C60" s="35" t="s">
        <v>249</v>
      </c>
      <c r="D60" s="35" t="s">
        <v>121</v>
      </c>
      <c r="E60" s="35" t="s">
        <v>359</v>
      </c>
      <c r="F60" s="42">
        <v>65.3</v>
      </c>
      <c r="G60" s="42">
        <f t="shared" si="0"/>
        <v>54.571210000000001</v>
      </c>
      <c r="H60" s="42">
        <f t="shared" si="0"/>
        <v>54</v>
      </c>
      <c r="I60" s="36">
        <v>118348</v>
      </c>
      <c r="J60" s="36">
        <v>54571.21</v>
      </c>
      <c r="K60" s="36">
        <v>54000</v>
      </c>
      <c r="L60" s="39"/>
    </row>
    <row r="61" spans="1:12" ht="90" outlineLevel="3">
      <c r="A61" s="34" t="s">
        <v>250</v>
      </c>
      <c r="B61" s="35" t="s">
        <v>201</v>
      </c>
      <c r="C61" s="35" t="s">
        <v>249</v>
      </c>
      <c r="D61" s="35" t="s">
        <v>166</v>
      </c>
      <c r="E61" s="35" t="s">
        <v>359</v>
      </c>
      <c r="F61" s="42">
        <v>65.3</v>
      </c>
      <c r="G61" s="42">
        <f t="shared" si="0"/>
        <v>54.571210000000001</v>
      </c>
      <c r="H61" s="42">
        <f t="shared" si="0"/>
        <v>54</v>
      </c>
      <c r="I61" s="36">
        <v>118348</v>
      </c>
      <c r="J61" s="36">
        <v>54571.21</v>
      </c>
      <c r="K61" s="36">
        <v>54000</v>
      </c>
      <c r="L61" s="39"/>
    </row>
    <row r="62" spans="1:12" ht="18.75" customHeight="1" outlineLevel="4">
      <c r="A62" s="34" t="s">
        <v>251</v>
      </c>
      <c r="B62" s="35" t="s">
        <v>201</v>
      </c>
      <c r="C62" s="35" t="s">
        <v>249</v>
      </c>
      <c r="D62" s="35" t="s">
        <v>167</v>
      </c>
      <c r="E62" s="35" t="s">
        <v>359</v>
      </c>
      <c r="F62" s="42">
        <v>65.3</v>
      </c>
      <c r="G62" s="42">
        <f t="shared" si="0"/>
        <v>54.571210000000001</v>
      </c>
      <c r="H62" s="42">
        <f t="shared" si="0"/>
        <v>54</v>
      </c>
      <c r="I62" s="36">
        <v>118348</v>
      </c>
      <c r="J62" s="36">
        <v>54571.21</v>
      </c>
      <c r="K62" s="36">
        <v>54000</v>
      </c>
      <c r="L62" s="39"/>
    </row>
    <row r="63" spans="1:12" ht="30" outlineLevel="5">
      <c r="A63" s="34" t="s">
        <v>252</v>
      </c>
      <c r="B63" s="35" t="s">
        <v>201</v>
      </c>
      <c r="C63" s="35" t="s">
        <v>249</v>
      </c>
      <c r="D63" s="35" t="s">
        <v>364</v>
      </c>
      <c r="E63" s="35" t="s">
        <v>359</v>
      </c>
      <c r="F63" s="42">
        <v>65.3</v>
      </c>
      <c r="G63" s="42">
        <f t="shared" si="0"/>
        <v>54.571210000000001</v>
      </c>
      <c r="H63" s="42">
        <f t="shared" si="0"/>
        <v>54</v>
      </c>
      <c r="I63" s="36">
        <v>118348</v>
      </c>
      <c r="J63" s="36">
        <v>54571.21</v>
      </c>
      <c r="K63" s="36">
        <v>54000</v>
      </c>
      <c r="L63" s="39"/>
    </row>
    <row r="64" spans="1:12" ht="45" outlineLevel="6">
      <c r="A64" s="34" t="s">
        <v>213</v>
      </c>
      <c r="B64" s="35" t="s">
        <v>201</v>
      </c>
      <c r="C64" s="35" t="s">
        <v>249</v>
      </c>
      <c r="D64" s="35" t="s">
        <v>364</v>
      </c>
      <c r="E64" s="35" t="s">
        <v>133</v>
      </c>
      <c r="F64" s="42">
        <v>35</v>
      </c>
      <c r="G64" s="42">
        <f t="shared" si="0"/>
        <v>54.571210000000001</v>
      </c>
      <c r="H64" s="42">
        <f t="shared" si="0"/>
        <v>54</v>
      </c>
      <c r="I64" s="36">
        <v>88000</v>
      </c>
      <c r="J64" s="36">
        <v>54571.21</v>
      </c>
      <c r="K64" s="36">
        <v>54000</v>
      </c>
      <c r="L64" s="39"/>
    </row>
    <row r="65" spans="1:14" outlineLevel="6">
      <c r="A65" s="34" t="s">
        <v>253</v>
      </c>
      <c r="B65" s="35" t="s">
        <v>201</v>
      </c>
      <c r="C65" s="35" t="s">
        <v>249</v>
      </c>
      <c r="D65" s="35" t="s">
        <v>364</v>
      </c>
      <c r="E65" s="35" t="s">
        <v>365</v>
      </c>
      <c r="F65" s="42">
        <f t="shared" si="0"/>
        <v>30.347999999999999</v>
      </c>
      <c r="G65" s="42">
        <f t="shared" si="0"/>
        <v>0</v>
      </c>
      <c r="H65" s="42">
        <f t="shared" si="0"/>
        <v>0</v>
      </c>
      <c r="I65" s="36">
        <v>30348</v>
      </c>
      <c r="J65" s="36">
        <v>0</v>
      </c>
      <c r="K65" s="36">
        <v>0</v>
      </c>
      <c r="L65" s="39"/>
    </row>
    <row r="66" spans="1:14" outlineLevel="6">
      <c r="A66" s="34" t="s">
        <v>254</v>
      </c>
      <c r="B66" s="38">
        <v>985</v>
      </c>
      <c r="C66" s="38" t="s">
        <v>2</v>
      </c>
      <c r="D66" s="35" t="s">
        <v>121</v>
      </c>
      <c r="E66" s="35" t="s">
        <v>359</v>
      </c>
      <c r="F66" s="42">
        <f>F67</f>
        <v>59.7</v>
      </c>
      <c r="G66" s="42"/>
      <c r="H66" s="42"/>
      <c r="I66" s="36"/>
      <c r="J66" s="36"/>
      <c r="K66" s="36"/>
      <c r="L66" s="39"/>
    </row>
    <row r="67" spans="1:14" ht="90" outlineLevel="6">
      <c r="A67" s="34" t="s">
        <v>250</v>
      </c>
      <c r="B67" s="38">
        <v>985</v>
      </c>
      <c r="C67" s="38" t="s">
        <v>2</v>
      </c>
      <c r="D67" s="35" t="s">
        <v>166</v>
      </c>
      <c r="E67" s="35" t="s">
        <v>359</v>
      </c>
      <c r="F67" s="42">
        <f>F68</f>
        <v>59.7</v>
      </c>
      <c r="G67" s="42"/>
      <c r="H67" s="42"/>
      <c r="I67" s="36"/>
      <c r="J67" s="36"/>
      <c r="K67" s="36"/>
      <c r="L67" s="39"/>
    </row>
    <row r="68" spans="1:14" ht="29.25" customHeight="1" outlineLevel="6">
      <c r="A68" s="34" t="s">
        <v>255</v>
      </c>
      <c r="B68" s="38" t="s">
        <v>201</v>
      </c>
      <c r="C68" s="38" t="s">
        <v>2</v>
      </c>
      <c r="D68" s="38" t="s">
        <v>174</v>
      </c>
      <c r="E68" s="38" t="s">
        <v>359</v>
      </c>
      <c r="F68" s="42">
        <f>F69</f>
        <v>59.7</v>
      </c>
      <c r="G68" s="42"/>
      <c r="H68" s="42"/>
      <c r="I68" s="36"/>
      <c r="J68" s="36"/>
      <c r="K68" s="36"/>
      <c r="L68" s="39"/>
    </row>
    <row r="69" spans="1:14" ht="45" outlineLevel="6">
      <c r="A69" s="34" t="s">
        <v>213</v>
      </c>
      <c r="B69" s="38" t="s">
        <v>201</v>
      </c>
      <c r="C69" s="38" t="s">
        <v>2</v>
      </c>
      <c r="D69" s="38" t="s">
        <v>174</v>
      </c>
      <c r="E69" s="38" t="s">
        <v>133</v>
      </c>
      <c r="F69" s="42">
        <v>59.7</v>
      </c>
      <c r="G69" s="42"/>
      <c r="H69" s="42"/>
      <c r="I69" s="36"/>
      <c r="J69" s="36"/>
      <c r="K69" s="36"/>
      <c r="L69" s="39"/>
    </row>
    <row r="70" spans="1:14" outlineLevel="2">
      <c r="A70" s="34" t="s">
        <v>256</v>
      </c>
      <c r="B70" s="35" t="s">
        <v>201</v>
      </c>
      <c r="C70" s="35" t="s">
        <v>257</v>
      </c>
      <c r="D70" s="35" t="s">
        <v>121</v>
      </c>
      <c r="E70" s="35" t="s">
        <v>359</v>
      </c>
      <c r="F70" s="42">
        <v>45</v>
      </c>
      <c r="G70" s="42">
        <f t="shared" si="0"/>
        <v>95</v>
      </c>
      <c r="H70" s="42">
        <f t="shared" si="0"/>
        <v>114.33886</v>
      </c>
      <c r="I70" s="36">
        <v>95000</v>
      </c>
      <c r="J70" s="36">
        <v>95000</v>
      </c>
      <c r="K70" s="36">
        <v>114338.86</v>
      </c>
      <c r="L70" s="39"/>
    </row>
    <row r="71" spans="1:14" ht="90" outlineLevel="3">
      <c r="A71" s="34" t="s">
        <v>250</v>
      </c>
      <c r="B71" s="35" t="s">
        <v>201</v>
      </c>
      <c r="C71" s="35" t="s">
        <v>257</v>
      </c>
      <c r="D71" s="35" t="s">
        <v>166</v>
      </c>
      <c r="E71" s="35" t="s">
        <v>359</v>
      </c>
      <c r="F71" s="42">
        <v>45</v>
      </c>
      <c r="G71" s="42">
        <f t="shared" si="0"/>
        <v>95</v>
      </c>
      <c r="H71" s="42">
        <f t="shared" si="0"/>
        <v>114.33886</v>
      </c>
      <c r="I71" s="36">
        <v>95000</v>
      </c>
      <c r="J71" s="36">
        <v>95000</v>
      </c>
      <c r="K71" s="36">
        <v>114338.86</v>
      </c>
      <c r="L71" s="39"/>
    </row>
    <row r="72" spans="1:14" outlineLevel="4">
      <c r="A72" s="34" t="s">
        <v>251</v>
      </c>
      <c r="B72" s="35" t="s">
        <v>201</v>
      </c>
      <c r="C72" s="35" t="s">
        <v>257</v>
      </c>
      <c r="D72" s="35" t="s">
        <v>167</v>
      </c>
      <c r="E72" s="35" t="s">
        <v>359</v>
      </c>
      <c r="F72" s="42">
        <v>45</v>
      </c>
      <c r="G72" s="42">
        <f t="shared" si="0"/>
        <v>95</v>
      </c>
      <c r="H72" s="42">
        <f t="shared" si="0"/>
        <v>114.33886</v>
      </c>
      <c r="I72" s="36">
        <v>95000</v>
      </c>
      <c r="J72" s="36">
        <v>95000</v>
      </c>
      <c r="K72" s="36">
        <v>114338.86</v>
      </c>
      <c r="L72" s="39"/>
    </row>
    <row r="73" spans="1:14" ht="30" outlineLevel="5">
      <c r="A73" s="34" t="s">
        <v>258</v>
      </c>
      <c r="B73" s="35" t="s">
        <v>201</v>
      </c>
      <c r="C73" s="35" t="s">
        <v>257</v>
      </c>
      <c r="D73" s="35" t="s">
        <v>171</v>
      </c>
      <c r="E73" s="35" t="s">
        <v>359</v>
      </c>
      <c r="F73" s="42">
        <f t="shared" si="0"/>
        <v>45</v>
      </c>
      <c r="G73" s="42">
        <f t="shared" si="0"/>
        <v>50</v>
      </c>
      <c r="H73" s="42">
        <f t="shared" si="0"/>
        <v>50</v>
      </c>
      <c r="I73" s="36">
        <v>45000</v>
      </c>
      <c r="J73" s="36">
        <v>50000</v>
      </c>
      <c r="K73" s="36">
        <v>50000</v>
      </c>
      <c r="L73" s="39"/>
    </row>
    <row r="74" spans="1:14" ht="45" outlineLevel="6">
      <c r="A74" s="34" t="s">
        <v>213</v>
      </c>
      <c r="B74" s="35" t="s">
        <v>201</v>
      </c>
      <c r="C74" s="35" t="s">
        <v>257</v>
      </c>
      <c r="D74" s="35" t="s">
        <v>171</v>
      </c>
      <c r="E74" s="35" t="s">
        <v>133</v>
      </c>
      <c r="F74" s="42">
        <f t="shared" si="0"/>
        <v>45</v>
      </c>
      <c r="G74" s="42">
        <f t="shared" si="0"/>
        <v>50</v>
      </c>
      <c r="H74" s="42">
        <f t="shared" si="0"/>
        <v>50</v>
      </c>
      <c r="I74" s="36">
        <v>45000</v>
      </c>
      <c r="J74" s="36">
        <v>50000</v>
      </c>
      <c r="K74" s="36">
        <v>50000</v>
      </c>
      <c r="L74" s="39"/>
    </row>
    <row r="75" spans="1:14" s="142" customFormat="1" ht="30" outlineLevel="5">
      <c r="A75" s="34" t="s">
        <v>258</v>
      </c>
      <c r="B75" s="35" t="s">
        <v>201</v>
      </c>
      <c r="C75" s="35" t="s">
        <v>257</v>
      </c>
      <c r="D75" s="35" t="s">
        <v>172</v>
      </c>
      <c r="E75" s="35" t="s">
        <v>359</v>
      </c>
      <c r="F75" s="42">
        <v>5</v>
      </c>
      <c r="G75" s="42">
        <f t="shared" si="0"/>
        <v>45</v>
      </c>
      <c r="H75" s="42">
        <f t="shared" si="0"/>
        <v>64.338859999999997</v>
      </c>
      <c r="I75" s="36">
        <v>50000</v>
      </c>
      <c r="J75" s="36">
        <v>45000</v>
      </c>
      <c r="K75" s="36">
        <v>64338.86</v>
      </c>
      <c r="L75" s="39"/>
      <c r="M75" s="20"/>
      <c r="N75" s="20"/>
    </row>
    <row r="76" spans="1:14" s="142" customFormat="1" ht="45" outlineLevel="6">
      <c r="A76" s="34" t="s">
        <v>213</v>
      </c>
      <c r="B76" s="35" t="s">
        <v>201</v>
      </c>
      <c r="C76" s="35" t="s">
        <v>257</v>
      </c>
      <c r="D76" s="35" t="s">
        <v>172</v>
      </c>
      <c r="E76" s="35" t="s">
        <v>133</v>
      </c>
      <c r="F76" s="42">
        <v>5</v>
      </c>
      <c r="G76" s="42">
        <f t="shared" si="0"/>
        <v>45</v>
      </c>
      <c r="H76" s="42">
        <f t="shared" si="0"/>
        <v>64.338859999999997</v>
      </c>
      <c r="I76" s="36">
        <v>50000</v>
      </c>
      <c r="J76" s="36">
        <v>45000</v>
      </c>
      <c r="K76" s="36">
        <v>64338.86</v>
      </c>
      <c r="L76" s="39"/>
      <c r="M76" s="20"/>
      <c r="N76" s="20"/>
    </row>
    <row r="77" spans="1:14" s="142" customFormat="1" outlineLevel="6">
      <c r="A77" s="34" t="s">
        <v>0</v>
      </c>
      <c r="B77" s="35">
        <v>985</v>
      </c>
      <c r="C77" s="38" t="s">
        <v>257</v>
      </c>
      <c r="D77" s="38" t="s">
        <v>349</v>
      </c>
      <c r="E77" s="38" t="s">
        <v>359</v>
      </c>
      <c r="F77" s="42">
        <v>69.2</v>
      </c>
      <c r="G77" s="42"/>
      <c r="H77" s="42"/>
      <c r="I77" s="36"/>
      <c r="J77" s="36"/>
      <c r="K77" s="36"/>
      <c r="L77" s="39"/>
      <c r="M77" s="20"/>
      <c r="N77" s="20"/>
    </row>
    <row r="78" spans="1:14" s="142" customFormat="1" ht="30" outlineLevel="6">
      <c r="A78" s="34" t="s">
        <v>258</v>
      </c>
      <c r="B78" s="35">
        <v>985</v>
      </c>
      <c r="C78" s="38" t="s">
        <v>257</v>
      </c>
      <c r="D78" s="38" t="s">
        <v>349</v>
      </c>
      <c r="E78" s="35">
        <v>200</v>
      </c>
      <c r="F78" s="42">
        <v>69.2</v>
      </c>
      <c r="G78" s="42"/>
      <c r="H78" s="42"/>
      <c r="I78" s="36"/>
      <c r="J78" s="36"/>
      <c r="K78" s="36"/>
      <c r="L78" s="39"/>
      <c r="M78" s="20"/>
      <c r="N78" s="20"/>
    </row>
    <row r="79" spans="1:14" ht="28.5" outlineLevel="1">
      <c r="A79" s="29" t="s">
        <v>259</v>
      </c>
      <c r="B79" s="35" t="s">
        <v>201</v>
      </c>
      <c r="C79" s="35" t="s">
        <v>260</v>
      </c>
      <c r="D79" s="35" t="s">
        <v>121</v>
      </c>
      <c r="E79" s="35" t="s">
        <v>359</v>
      </c>
      <c r="F79" s="41">
        <v>2278</v>
      </c>
      <c r="G79" s="42">
        <f t="shared" si="0"/>
        <v>1941.8253099999999</v>
      </c>
      <c r="H79" s="42">
        <f t="shared" si="0"/>
        <v>1948.5906499999999</v>
      </c>
      <c r="I79" s="36">
        <f>2166797.79+19000+3662.01</f>
        <v>2189459.7999999998</v>
      </c>
      <c r="J79" s="36">
        <v>1941825.31</v>
      </c>
      <c r="K79" s="36">
        <v>1948590.65</v>
      </c>
      <c r="L79" s="39"/>
    </row>
    <row r="80" spans="1:14" outlineLevel="2">
      <c r="A80" s="34" t="s">
        <v>261</v>
      </c>
      <c r="B80" s="35" t="s">
        <v>201</v>
      </c>
      <c r="C80" s="35" t="s">
        <v>360</v>
      </c>
      <c r="D80" s="35" t="s">
        <v>121</v>
      </c>
      <c r="E80" s="35" t="s">
        <v>359</v>
      </c>
      <c r="F80" s="42">
        <v>2278</v>
      </c>
      <c r="G80" s="42">
        <f t="shared" ref="F80:H108" si="1">J80/1000</f>
        <v>1941.8253099999999</v>
      </c>
      <c r="H80" s="42">
        <f t="shared" si="1"/>
        <v>1948.5906499999999</v>
      </c>
      <c r="I80" s="36">
        <f>2166797.79+19000+3662.01</f>
        <v>2189459.7999999998</v>
      </c>
      <c r="J80" s="36">
        <v>1941825.31</v>
      </c>
      <c r="K80" s="36">
        <v>1948590.65</v>
      </c>
      <c r="L80" s="39"/>
    </row>
    <row r="81" spans="1:12" ht="90" outlineLevel="3">
      <c r="A81" s="34" t="s">
        <v>262</v>
      </c>
      <c r="B81" s="35" t="s">
        <v>201</v>
      </c>
      <c r="C81" s="35" t="s">
        <v>360</v>
      </c>
      <c r="D81" s="35" t="s">
        <v>175</v>
      </c>
      <c r="E81" s="35" t="s">
        <v>359</v>
      </c>
      <c r="F81" s="42">
        <v>1567.3</v>
      </c>
      <c r="G81" s="42">
        <f t="shared" si="1"/>
        <v>1304.9716599999999</v>
      </c>
      <c r="H81" s="42">
        <f t="shared" si="1"/>
        <v>1310.0512699999999</v>
      </c>
      <c r="I81" s="36">
        <f>1456078.42+19000+3662.01</f>
        <v>1478740.43</v>
      </c>
      <c r="J81" s="36">
        <v>1304971.6599999999</v>
      </c>
      <c r="K81" s="36">
        <v>1310051.27</v>
      </c>
      <c r="L81" s="39"/>
    </row>
    <row r="82" spans="1:12" ht="30" outlineLevel="4">
      <c r="A82" s="34" t="s">
        <v>263</v>
      </c>
      <c r="B82" s="35" t="s">
        <v>201</v>
      </c>
      <c r="C82" s="35" t="s">
        <v>360</v>
      </c>
      <c r="D82" s="35" t="s">
        <v>177</v>
      </c>
      <c r="E82" s="35" t="s">
        <v>359</v>
      </c>
      <c r="F82" s="42">
        <v>1341.4</v>
      </c>
      <c r="G82" s="42">
        <f t="shared" si="1"/>
        <v>1084.7216599999999</v>
      </c>
      <c r="H82" s="42">
        <f t="shared" si="1"/>
        <v>1089.8012699999999</v>
      </c>
      <c r="I82" s="36">
        <f>I83</f>
        <v>1252940.43</v>
      </c>
      <c r="J82" s="36">
        <v>1084721.6599999999</v>
      </c>
      <c r="K82" s="36">
        <v>1089801.27</v>
      </c>
      <c r="L82" s="39"/>
    </row>
    <row r="83" spans="1:12" outlineLevel="5">
      <c r="A83" s="34" t="s">
        <v>264</v>
      </c>
      <c r="B83" s="35" t="s">
        <v>201</v>
      </c>
      <c r="C83" s="35" t="s">
        <v>360</v>
      </c>
      <c r="D83" s="35" t="s">
        <v>179</v>
      </c>
      <c r="E83" s="35" t="s">
        <v>359</v>
      </c>
      <c r="F83" s="42">
        <v>1341.4</v>
      </c>
      <c r="G83" s="42">
        <f t="shared" si="1"/>
        <v>1084.7216599999999</v>
      </c>
      <c r="H83" s="42">
        <f t="shared" si="1"/>
        <v>1089.8012699999999</v>
      </c>
      <c r="I83" s="36">
        <f>1230278.42+19000+3662.01</f>
        <v>1252940.43</v>
      </c>
      <c r="J83" s="36">
        <v>1084721.6599999999</v>
      </c>
      <c r="K83" s="36">
        <v>1089801.27</v>
      </c>
      <c r="L83" s="39"/>
    </row>
    <row r="84" spans="1:12" ht="90" outlineLevel="6">
      <c r="A84" s="34" t="s">
        <v>209</v>
      </c>
      <c r="B84" s="35" t="s">
        <v>201</v>
      </c>
      <c r="C84" s="35" t="s">
        <v>360</v>
      </c>
      <c r="D84" s="35" t="s">
        <v>179</v>
      </c>
      <c r="E84" s="35" t="s">
        <v>129</v>
      </c>
      <c r="F84" s="42">
        <v>655.20000000000005</v>
      </c>
      <c r="G84" s="42">
        <f t="shared" si="1"/>
        <v>592.38900000000001</v>
      </c>
      <c r="H84" s="42">
        <f t="shared" si="1"/>
        <v>592.38900000000001</v>
      </c>
      <c r="I84" s="36">
        <v>656239</v>
      </c>
      <c r="J84" s="36">
        <v>592389</v>
      </c>
      <c r="K84" s="36">
        <v>592389</v>
      </c>
      <c r="L84" s="39"/>
    </row>
    <row r="85" spans="1:12" ht="45" outlineLevel="6">
      <c r="A85" s="34" t="s">
        <v>213</v>
      </c>
      <c r="B85" s="35" t="s">
        <v>201</v>
      </c>
      <c r="C85" s="35" t="s">
        <v>360</v>
      </c>
      <c r="D85" s="35" t="s">
        <v>179</v>
      </c>
      <c r="E85" s="35" t="s">
        <v>133</v>
      </c>
      <c r="F85" s="42">
        <f>I85/1000+83.8</f>
        <v>649.20142999999996</v>
      </c>
      <c r="G85" s="42">
        <f t="shared" si="1"/>
        <v>465.73265999999995</v>
      </c>
      <c r="H85" s="42">
        <f t="shared" si="1"/>
        <v>470.81227000000001</v>
      </c>
      <c r="I85" s="36">
        <f>542739.42+19000+3662.01</f>
        <v>565401.43000000005</v>
      </c>
      <c r="J85" s="36">
        <v>465732.66</v>
      </c>
      <c r="K85" s="36">
        <v>470812.27</v>
      </c>
      <c r="L85" s="39"/>
    </row>
    <row r="86" spans="1:12" outlineLevel="6">
      <c r="A86" s="34" t="s">
        <v>218</v>
      </c>
      <c r="B86" s="35" t="s">
        <v>201</v>
      </c>
      <c r="C86" s="35" t="s">
        <v>360</v>
      </c>
      <c r="D86" s="35" t="s">
        <v>179</v>
      </c>
      <c r="E86" s="35" t="s">
        <v>142</v>
      </c>
      <c r="F86" s="42">
        <v>37</v>
      </c>
      <c r="G86" s="42">
        <f t="shared" si="1"/>
        <v>26.6</v>
      </c>
      <c r="H86" s="42">
        <f t="shared" si="1"/>
        <v>26.6</v>
      </c>
      <c r="I86" s="36">
        <v>31300</v>
      </c>
      <c r="J86" s="36">
        <v>26600</v>
      </c>
      <c r="K86" s="36">
        <v>26600</v>
      </c>
      <c r="L86" s="39"/>
    </row>
    <row r="87" spans="1:12" ht="60" outlineLevel="4">
      <c r="A87" s="34" t="s">
        <v>265</v>
      </c>
      <c r="B87" s="35" t="s">
        <v>201</v>
      </c>
      <c r="C87" s="35" t="s">
        <v>360</v>
      </c>
      <c r="D87" s="35" t="s">
        <v>181</v>
      </c>
      <c r="E87" s="35" t="s">
        <v>359</v>
      </c>
      <c r="F87" s="42">
        <f t="shared" si="1"/>
        <v>225.8</v>
      </c>
      <c r="G87" s="42">
        <f t="shared" si="1"/>
        <v>220.25</v>
      </c>
      <c r="H87" s="42">
        <f t="shared" si="1"/>
        <v>220.25</v>
      </c>
      <c r="I87" s="36">
        <v>225800</v>
      </c>
      <c r="J87" s="36">
        <v>220250</v>
      </c>
      <c r="K87" s="36">
        <v>220250</v>
      </c>
      <c r="L87" s="39"/>
    </row>
    <row r="88" spans="1:12" ht="60" outlineLevel="5">
      <c r="A88" s="34" t="s">
        <v>266</v>
      </c>
      <c r="B88" s="35" t="s">
        <v>201</v>
      </c>
      <c r="C88" s="35" t="s">
        <v>360</v>
      </c>
      <c r="D88" s="35" t="s">
        <v>183</v>
      </c>
      <c r="E88" s="35" t="s">
        <v>359</v>
      </c>
      <c r="F88" s="42">
        <f t="shared" si="1"/>
        <v>215.3</v>
      </c>
      <c r="G88" s="42">
        <f t="shared" si="1"/>
        <v>209.75</v>
      </c>
      <c r="H88" s="42">
        <f t="shared" si="1"/>
        <v>209.75</v>
      </c>
      <c r="I88" s="36">
        <v>215300</v>
      </c>
      <c r="J88" s="36">
        <v>209750</v>
      </c>
      <c r="K88" s="36">
        <v>209750</v>
      </c>
      <c r="L88" s="39"/>
    </row>
    <row r="89" spans="1:12" ht="90" outlineLevel="6">
      <c r="A89" s="34" t="s">
        <v>209</v>
      </c>
      <c r="B89" s="35" t="s">
        <v>201</v>
      </c>
      <c r="C89" s="35" t="s">
        <v>360</v>
      </c>
      <c r="D89" s="35" t="s">
        <v>183</v>
      </c>
      <c r="E89" s="35" t="s">
        <v>129</v>
      </c>
      <c r="F89" s="42">
        <f t="shared" si="1"/>
        <v>215.3</v>
      </c>
      <c r="G89" s="42">
        <f t="shared" si="1"/>
        <v>209.75</v>
      </c>
      <c r="H89" s="42">
        <f t="shared" si="1"/>
        <v>209.75</v>
      </c>
      <c r="I89" s="36">
        <v>215300</v>
      </c>
      <c r="J89" s="36">
        <v>209750</v>
      </c>
      <c r="K89" s="36">
        <v>209750</v>
      </c>
      <c r="L89" s="39"/>
    </row>
    <row r="90" spans="1:12" ht="60" outlineLevel="5">
      <c r="A90" s="34" t="s">
        <v>267</v>
      </c>
      <c r="B90" s="35" t="s">
        <v>201</v>
      </c>
      <c r="C90" s="35" t="s">
        <v>360</v>
      </c>
      <c r="D90" s="35" t="s">
        <v>185</v>
      </c>
      <c r="E90" s="35" t="s">
        <v>359</v>
      </c>
      <c r="F90" s="42">
        <f t="shared" si="1"/>
        <v>10.5</v>
      </c>
      <c r="G90" s="42">
        <f t="shared" si="1"/>
        <v>10.5</v>
      </c>
      <c r="H90" s="42">
        <f t="shared" si="1"/>
        <v>10.5</v>
      </c>
      <c r="I90" s="36">
        <v>10500</v>
      </c>
      <c r="J90" s="36">
        <v>10500</v>
      </c>
      <c r="K90" s="36">
        <v>10500</v>
      </c>
      <c r="L90" s="39"/>
    </row>
    <row r="91" spans="1:12" ht="90" outlineLevel="6">
      <c r="A91" s="34" t="s">
        <v>209</v>
      </c>
      <c r="B91" s="35" t="s">
        <v>201</v>
      </c>
      <c r="C91" s="35" t="s">
        <v>360</v>
      </c>
      <c r="D91" s="35" t="s">
        <v>185</v>
      </c>
      <c r="E91" s="35" t="s">
        <v>129</v>
      </c>
      <c r="F91" s="42">
        <f t="shared" si="1"/>
        <v>10.5</v>
      </c>
      <c r="G91" s="42">
        <f t="shared" si="1"/>
        <v>10.5</v>
      </c>
      <c r="H91" s="42">
        <f t="shared" si="1"/>
        <v>10.5</v>
      </c>
      <c r="I91" s="36">
        <v>10500</v>
      </c>
      <c r="J91" s="36">
        <v>10500</v>
      </c>
      <c r="K91" s="36">
        <v>10500</v>
      </c>
      <c r="L91" s="39"/>
    </row>
    <row r="92" spans="1:12" ht="90" outlineLevel="3">
      <c r="A92" s="34" t="s">
        <v>268</v>
      </c>
      <c r="B92" s="35" t="s">
        <v>201</v>
      </c>
      <c r="C92" s="35" t="s">
        <v>360</v>
      </c>
      <c r="D92" s="35" t="s">
        <v>187</v>
      </c>
      <c r="E92" s="35" t="s">
        <v>359</v>
      </c>
      <c r="F92" s="42">
        <f t="shared" si="1"/>
        <v>710.71937000000003</v>
      </c>
      <c r="G92" s="42">
        <f t="shared" si="1"/>
        <v>636.85365000000002</v>
      </c>
      <c r="H92" s="42">
        <f t="shared" si="1"/>
        <v>638.53938000000005</v>
      </c>
      <c r="I92" s="36">
        <v>710719.37</v>
      </c>
      <c r="J92" s="36">
        <v>636853.65</v>
      </c>
      <c r="K92" s="36">
        <v>638539.38</v>
      </c>
      <c r="L92" s="39"/>
    </row>
    <row r="93" spans="1:12" ht="30" outlineLevel="4">
      <c r="A93" s="34" t="s">
        <v>263</v>
      </c>
      <c r="B93" s="35" t="s">
        <v>201</v>
      </c>
      <c r="C93" s="35" t="s">
        <v>360</v>
      </c>
      <c r="D93" s="35" t="s">
        <v>188</v>
      </c>
      <c r="E93" s="35" t="s">
        <v>359</v>
      </c>
      <c r="F93" s="42">
        <f t="shared" si="1"/>
        <v>484.38936999999999</v>
      </c>
      <c r="G93" s="42">
        <f t="shared" si="1"/>
        <v>416.60365000000002</v>
      </c>
      <c r="H93" s="42">
        <f t="shared" si="1"/>
        <v>418.28937999999999</v>
      </c>
      <c r="I93" s="36">
        <v>484389.37</v>
      </c>
      <c r="J93" s="36">
        <v>416603.65</v>
      </c>
      <c r="K93" s="36">
        <v>418289.38</v>
      </c>
      <c r="L93" s="39"/>
    </row>
    <row r="94" spans="1:12" outlineLevel="5">
      <c r="A94" s="34" t="s">
        <v>269</v>
      </c>
      <c r="B94" s="35" t="s">
        <v>201</v>
      </c>
      <c r="C94" s="35" t="s">
        <v>360</v>
      </c>
      <c r="D94" s="35" t="s">
        <v>190</v>
      </c>
      <c r="E94" s="35" t="s">
        <v>359</v>
      </c>
      <c r="F94" s="42">
        <f t="shared" si="1"/>
        <v>484.38936999999999</v>
      </c>
      <c r="G94" s="42">
        <f t="shared" si="1"/>
        <v>416.60365000000002</v>
      </c>
      <c r="H94" s="42">
        <f t="shared" si="1"/>
        <v>418.28937999999999</v>
      </c>
      <c r="I94" s="36">
        <v>484389.37</v>
      </c>
      <c r="J94" s="36">
        <v>416603.65</v>
      </c>
      <c r="K94" s="36">
        <v>418289.38</v>
      </c>
      <c r="L94" s="39"/>
    </row>
    <row r="95" spans="1:12" ht="90" outlineLevel="6">
      <c r="A95" s="34" t="s">
        <v>209</v>
      </c>
      <c r="B95" s="35" t="s">
        <v>201</v>
      </c>
      <c r="C95" s="35" t="s">
        <v>360</v>
      </c>
      <c r="D95" s="35" t="s">
        <v>190</v>
      </c>
      <c r="E95" s="35" t="s">
        <v>129</v>
      </c>
      <c r="F95" s="42">
        <f t="shared" si="1"/>
        <v>304.33600000000001</v>
      </c>
      <c r="G95" s="42">
        <f t="shared" si="1"/>
        <v>240.90299999999999</v>
      </c>
      <c r="H95" s="42">
        <f t="shared" si="1"/>
        <v>240.90299999999999</v>
      </c>
      <c r="I95" s="36">
        <v>304336</v>
      </c>
      <c r="J95" s="36">
        <v>240903</v>
      </c>
      <c r="K95" s="36">
        <v>240903</v>
      </c>
      <c r="L95" s="39"/>
    </row>
    <row r="96" spans="1:12" ht="45" outlineLevel="6">
      <c r="A96" s="34" t="s">
        <v>213</v>
      </c>
      <c r="B96" s="35" t="s">
        <v>201</v>
      </c>
      <c r="C96" s="35" t="s">
        <v>360</v>
      </c>
      <c r="D96" s="35" t="s">
        <v>190</v>
      </c>
      <c r="E96" s="35" t="s">
        <v>133</v>
      </c>
      <c r="F96" s="42">
        <f t="shared" si="1"/>
        <v>177.13336999999999</v>
      </c>
      <c r="G96" s="42">
        <f t="shared" si="1"/>
        <v>175.70065</v>
      </c>
      <c r="H96" s="42">
        <f t="shared" si="1"/>
        <v>177.38638</v>
      </c>
      <c r="I96" s="36">
        <v>177133.37</v>
      </c>
      <c r="J96" s="36">
        <v>175700.65</v>
      </c>
      <c r="K96" s="36">
        <v>177386.38</v>
      </c>
      <c r="L96" s="39"/>
    </row>
    <row r="97" spans="1:12" outlineLevel="6">
      <c r="A97" s="34" t="s">
        <v>218</v>
      </c>
      <c r="B97" s="35" t="s">
        <v>201</v>
      </c>
      <c r="C97" s="35" t="s">
        <v>360</v>
      </c>
      <c r="D97" s="35" t="s">
        <v>190</v>
      </c>
      <c r="E97" s="35" t="s">
        <v>142</v>
      </c>
      <c r="F97" s="42">
        <f t="shared" si="1"/>
        <v>2.92</v>
      </c>
      <c r="G97" s="42">
        <f t="shared" si="1"/>
        <v>0</v>
      </c>
      <c r="H97" s="42">
        <f t="shared" si="1"/>
        <v>0</v>
      </c>
      <c r="I97" s="36">
        <v>2920</v>
      </c>
      <c r="J97" s="36">
        <v>0</v>
      </c>
      <c r="K97" s="36">
        <v>0</v>
      </c>
      <c r="L97" s="39"/>
    </row>
    <row r="98" spans="1:12" ht="30" outlineLevel="4">
      <c r="A98" s="34" t="s">
        <v>270</v>
      </c>
      <c r="B98" s="35" t="s">
        <v>201</v>
      </c>
      <c r="C98" s="35" t="s">
        <v>360</v>
      </c>
      <c r="D98" s="35" t="s">
        <v>192</v>
      </c>
      <c r="E98" s="35" t="s">
        <v>359</v>
      </c>
      <c r="F98" s="42">
        <f t="shared" si="1"/>
        <v>226.33</v>
      </c>
      <c r="G98" s="42">
        <f t="shared" si="1"/>
        <v>220.25</v>
      </c>
      <c r="H98" s="42">
        <f t="shared" si="1"/>
        <v>220.25</v>
      </c>
      <c r="I98" s="36">
        <v>226330</v>
      </c>
      <c r="J98" s="36">
        <v>220250</v>
      </c>
      <c r="K98" s="36">
        <v>220250</v>
      </c>
      <c r="L98" s="39"/>
    </row>
    <row r="99" spans="1:12" ht="60" outlineLevel="5">
      <c r="A99" s="34" t="s">
        <v>266</v>
      </c>
      <c r="B99" s="35" t="s">
        <v>201</v>
      </c>
      <c r="C99" s="35" t="s">
        <v>360</v>
      </c>
      <c r="D99" s="35" t="s">
        <v>193</v>
      </c>
      <c r="E99" s="35" t="s">
        <v>359</v>
      </c>
      <c r="F99" s="42">
        <f t="shared" si="1"/>
        <v>215.3</v>
      </c>
      <c r="G99" s="42">
        <f t="shared" si="1"/>
        <v>209.75</v>
      </c>
      <c r="H99" s="42">
        <f t="shared" si="1"/>
        <v>209.75</v>
      </c>
      <c r="I99" s="36">
        <v>215300</v>
      </c>
      <c r="J99" s="36">
        <v>209750</v>
      </c>
      <c r="K99" s="36">
        <v>209750</v>
      </c>
      <c r="L99" s="39"/>
    </row>
    <row r="100" spans="1:12" ht="90" outlineLevel="6">
      <c r="A100" s="34" t="s">
        <v>209</v>
      </c>
      <c r="B100" s="35" t="s">
        <v>201</v>
      </c>
      <c r="C100" s="35" t="s">
        <v>360</v>
      </c>
      <c r="D100" s="35" t="s">
        <v>193</v>
      </c>
      <c r="E100" s="35" t="s">
        <v>129</v>
      </c>
      <c r="F100" s="42">
        <f t="shared" si="1"/>
        <v>215.3</v>
      </c>
      <c r="G100" s="42">
        <f t="shared" si="1"/>
        <v>209.75</v>
      </c>
      <c r="H100" s="42">
        <f t="shared" si="1"/>
        <v>209.75</v>
      </c>
      <c r="I100" s="36">
        <v>215300</v>
      </c>
      <c r="J100" s="36">
        <v>209750</v>
      </c>
      <c r="K100" s="36">
        <v>209750</v>
      </c>
      <c r="L100" s="39"/>
    </row>
    <row r="101" spans="1:12" ht="60" outlineLevel="5">
      <c r="A101" s="34" t="s">
        <v>267</v>
      </c>
      <c r="B101" s="35" t="s">
        <v>201</v>
      </c>
      <c r="C101" s="35" t="s">
        <v>360</v>
      </c>
      <c r="D101" s="35" t="s">
        <v>194</v>
      </c>
      <c r="E101" s="35" t="s">
        <v>359</v>
      </c>
      <c r="F101" s="42">
        <f t="shared" si="1"/>
        <v>11.03</v>
      </c>
      <c r="G101" s="42">
        <f t="shared" si="1"/>
        <v>10.5</v>
      </c>
      <c r="H101" s="42">
        <f t="shared" si="1"/>
        <v>10.5</v>
      </c>
      <c r="I101" s="36">
        <v>11030</v>
      </c>
      <c r="J101" s="36">
        <v>10500</v>
      </c>
      <c r="K101" s="36">
        <v>10500</v>
      </c>
      <c r="L101" s="39"/>
    </row>
    <row r="102" spans="1:12" ht="90" outlineLevel="6">
      <c r="A102" s="34" t="s">
        <v>209</v>
      </c>
      <c r="B102" s="35" t="s">
        <v>201</v>
      </c>
      <c r="C102" s="35" t="s">
        <v>360</v>
      </c>
      <c r="D102" s="35" t="s">
        <v>194</v>
      </c>
      <c r="E102" s="35" t="s">
        <v>129</v>
      </c>
      <c r="F102" s="42">
        <f t="shared" si="1"/>
        <v>11.03</v>
      </c>
      <c r="G102" s="42">
        <f t="shared" si="1"/>
        <v>10.5</v>
      </c>
      <c r="H102" s="42">
        <f t="shared" si="1"/>
        <v>10.5</v>
      </c>
      <c r="I102" s="36">
        <v>11030</v>
      </c>
      <c r="J102" s="36">
        <v>10500</v>
      </c>
      <c r="K102" s="36">
        <v>10500</v>
      </c>
      <c r="L102" s="39"/>
    </row>
    <row r="103" spans="1:12" outlineLevel="1">
      <c r="A103" s="29" t="s">
        <v>271</v>
      </c>
      <c r="B103" s="35" t="s">
        <v>201</v>
      </c>
      <c r="C103" s="35" t="s">
        <v>272</v>
      </c>
      <c r="D103" s="35" t="s">
        <v>121</v>
      </c>
      <c r="E103" s="35" t="s">
        <v>359</v>
      </c>
      <c r="F103" s="41">
        <f t="shared" si="1"/>
        <v>105.93360000000001</v>
      </c>
      <c r="G103" s="42">
        <f t="shared" si="1"/>
        <v>105.9346</v>
      </c>
      <c r="H103" s="42">
        <f t="shared" si="1"/>
        <v>105.93560000000001</v>
      </c>
      <c r="I103" s="36">
        <v>105933.6</v>
      </c>
      <c r="J103" s="36">
        <v>105934.6</v>
      </c>
      <c r="K103" s="36">
        <v>105935.6</v>
      </c>
      <c r="L103" s="39"/>
    </row>
    <row r="104" spans="1:12" outlineLevel="2">
      <c r="A104" s="34" t="s">
        <v>273</v>
      </c>
      <c r="B104" s="35" t="s">
        <v>201</v>
      </c>
      <c r="C104" s="35" t="s">
        <v>274</v>
      </c>
      <c r="D104" s="35" t="s">
        <v>121</v>
      </c>
      <c r="E104" s="35" t="s">
        <v>359</v>
      </c>
      <c r="F104" s="42">
        <f t="shared" si="1"/>
        <v>105.93360000000001</v>
      </c>
      <c r="G104" s="42">
        <f t="shared" si="1"/>
        <v>105.9346</v>
      </c>
      <c r="H104" s="42">
        <f t="shared" si="1"/>
        <v>105.93560000000001</v>
      </c>
      <c r="I104" s="36">
        <v>105933.6</v>
      </c>
      <c r="J104" s="36">
        <v>105934.6</v>
      </c>
      <c r="K104" s="36">
        <v>105935.6</v>
      </c>
      <c r="L104" s="39"/>
    </row>
    <row r="105" spans="1:12" ht="90" outlineLevel="3">
      <c r="A105" s="34" t="s">
        <v>206</v>
      </c>
      <c r="B105" s="35" t="s">
        <v>201</v>
      </c>
      <c r="C105" s="35" t="s">
        <v>274</v>
      </c>
      <c r="D105" s="35" t="s">
        <v>123</v>
      </c>
      <c r="E105" s="35" t="s">
        <v>359</v>
      </c>
      <c r="F105" s="42">
        <f t="shared" si="1"/>
        <v>105.93360000000001</v>
      </c>
      <c r="G105" s="42">
        <f t="shared" si="1"/>
        <v>105.9346</v>
      </c>
      <c r="H105" s="42">
        <f t="shared" si="1"/>
        <v>105.93560000000001</v>
      </c>
      <c r="I105" s="36">
        <v>105933.6</v>
      </c>
      <c r="J105" s="36">
        <v>105934.6</v>
      </c>
      <c r="K105" s="36">
        <v>105935.6</v>
      </c>
      <c r="L105" s="39"/>
    </row>
    <row r="106" spans="1:12" ht="60" outlineLevel="4">
      <c r="A106" s="34" t="s">
        <v>207</v>
      </c>
      <c r="B106" s="35" t="s">
        <v>201</v>
      </c>
      <c r="C106" s="35" t="s">
        <v>274</v>
      </c>
      <c r="D106" s="35" t="s">
        <v>125</v>
      </c>
      <c r="E106" s="35" t="s">
        <v>359</v>
      </c>
      <c r="F106" s="42">
        <f t="shared" si="1"/>
        <v>105.93360000000001</v>
      </c>
      <c r="G106" s="42">
        <f t="shared" si="1"/>
        <v>105.9346</v>
      </c>
      <c r="H106" s="42">
        <f t="shared" si="1"/>
        <v>105.93560000000001</v>
      </c>
      <c r="I106" s="36">
        <v>105933.6</v>
      </c>
      <c r="J106" s="36">
        <v>105934.6</v>
      </c>
      <c r="K106" s="36">
        <v>105935.6</v>
      </c>
      <c r="L106" s="39"/>
    </row>
    <row r="107" spans="1:12" ht="30" outlineLevel="5">
      <c r="A107" s="34" t="s">
        <v>275</v>
      </c>
      <c r="B107" s="35" t="s">
        <v>201</v>
      </c>
      <c r="C107" s="35" t="s">
        <v>274</v>
      </c>
      <c r="D107" s="35" t="s">
        <v>135</v>
      </c>
      <c r="E107" s="35" t="s">
        <v>359</v>
      </c>
      <c r="F107" s="42">
        <f t="shared" si="1"/>
        <v>105.93360000000001</v>
      </c>
      <c r="G107" s="42">
        <f t="shared" si="1"/>
        <v>105.9346</v>
      </c>
      <c r="H107" s="42">
        <f t="shared" si="1"/>
        <v>105.93560000000001</v>
      </c>
      <c r="I107" s="36">
        <v>105933.6</v>
      </c>
      <c r="J107" s="36">
        <v>105934.6</v>
      </c>
      <c r="K107" s="36">
        <v>105935.6</v>
      </c>
      <c r="L107" s="39"/>
    </row>
    <row r="108" spans="1:12" ht="30" outlineLevel="6">
      <c r="A108" s="34" t="s">
        <v>276</v>
      </c>
      <c r="B108" s="35" t="s">
        <v>201</v>
      </c>
      <c r="C108" s="35" t="s">
        <v>274</v>
      </c>
      <c r="D108" s="35" t="s">
        <v>135</v>
      </c>
      <c r="E108" s="35" t="s">
        <v>137</v>
      </c>
      <c r="F108" s="42">
        <f t="shared" si="1"/>
        <v>105.93360000000001</v>
      </c>
      <c r="G108" s="42">
        <f t="shared" si="1"/>
        <v>105.9346</v>
      </c>
      <c r="H108" s="42">
        <f t="shared" si="1"/>
        <v>105.93560000000001</v>
      </c>
      <c r="I108" s="36">
        <v>105933.6</v>
      </c>
      <c r="J108" s="36">
        <v>105934.6</v>
      </c>
      <c r="K108" s="36">
        <v>105935.6</v>
      </c>
      <c r="L108" s="39"/>
    </row>
    <row r="109" spans="1:12" ht="12.75" customHeight="1">
      <c r="A109" s="191"/>
      <c r="B109" s="192"/>
      <c r="C109" s="192"/>
      <c r="D109" s="192"/>
      <c r="E109" s="192"/>
      <c r="F109" s="43"/>
      <c r="G109" s="43"/>
      <c r="H109" s="43"/>
      <c r="I109" s="44"/>
      <c r="J109" s="44"/>
      <c r="K109" s="44"/>
      <c r="L109" s="39"/>
    </row>
    <row r="110" spans="1:12" ht="12.75" customHeight="1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</row>
    <row r="111" spans="1:12" ht="25.7" customHeight="1">
      <c r="A111" s="185"/>
      <c r="B111" s="186"/>
      <c r="C111" s="186"/>
      <c r="D111" s="186"/>
      <c r="E111" s="186"/>
      <c r="F111" s="186"/>
      <c r="G111" s="186"/>
      <c r="H111" s="186"/>
      <c r="I111" s="186"/>
      <c r="J111" s="186"/>
      <c r="K111" s="186"/>
      <c r="L111" s="39"/>
    </row>
  </sheetData>
  <mergeCells count="5">
    <mergeCell ref="A111:K111"/>
    <mergeCell ref="A5:F5"/>
    <mergeCell ref="A6:F6"/>
    <mergeCell ref="A7:K7"/>
    <mergeCell ref="A109:E109"/>
  </mergeCells>
  <phoneticPr fontId="23" type="noConversion"/>
  <pageMargins left="0.74803149606299213" right="0.74803149606299213" top="0.98425196850393704" bottom="0.98425196850393704" header="0.51181102362204722" footer="0.51181102362204722"/>
  <pageSetup paperSize="9" scale="91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1"/>
  <sheetViews>
    <sheetView view="pageBreakPreview" topLeftCell="A7" zoomScale="60" workbookViewId="0">
      <selection activeCell="C22" sqref="C22"/>
    </sheetView>
  </sheetViews>
  <sheetFormatPr defaultRowHeight="15.75"/>
  <cols>
    <col min="1" max="1" width="51" style="123" customWidth="1"/>
    <col min="2" max="2" width="32.28515625" style="137" customWidth="1"/>
    <col min="3" max="3" width="14.140625" style="137" customWidth="1"/>
    <col min="4" max="16384" width="9.140625" style="120"/>
  </cols>
  <sheetData>
    <row r="1" spans="1:14">
      <c r="A1" s="118"/>
      <c r="B1" s="119" t="s">
        <v>74</v>
      </c>
      <c r="C1" s="118"/>
    </row>
    <row r="2" spans="1:14">
      <c r="A2" s="118"/>
      <c r="B2" s="119" t="s">
        <v>75</v>
      </c>
      <c r="C2" s="118"/>
    </row>
    <row r="3" spans="1:14">
      <c r="A3" s="118"/>
      <c r="B3" s="119" t="s">
        <v>76</v>
      </c>
      <c r="C3" s="118"/>
    </row>
    <row r="4" spans="1:14">
      <c r="A4" s="118"/>
      <c r="B4" s="121" t="s">
        <v>4</v>
      </c>
      <c r="C4" s="122"/>
    </row>
    <row r="5" spans="1:14">
      <c r="A5" s="118"/>
      <c r="B5" s="122"/>
      <c r="C5" s="123"/>
    </row>
    <row r="6" spans="1:14" ht="24.75" customHeight="1">
      <c r="A6" s="195" t="s">
        <v>77</v>
      </c>
      <c r="B6" s="195"/>
      <c r="C6" s="195"/>
    </row>
    <row r="7" spans="1:14">
      <c r="A7" s="196" t="s">
        <v>78</v>
      </c>
      <c r="B7" s="196"/>
      <c r="C7" s="196"/>
    </row>
    <row r="8" spans="1:14">
      <c r="A8" s="195" t="s">
        <v>79</v>
      </c>
      <c r="B8" s="195"/>
      <c r="C8" s="195"/>
      <c r="L8" s="193"/>
      <c r="M8" s="193"/>
      <c r="N8" s="193"/>
    </row>
    <row r="9" spans="1:14" ht="21" customHeight="1">
      <c r="A9" s="124"/>
      <c r="B9" s="125"/>
      <c r="C9" s="126"/>
      <c r="L9" s="194"/>
      <c r="M9" s="194"/>
      <c r="N9" s="194"/>
    </row>
    <row r="10" spans="1:14" s="127" customFormat="1">
      <c r="A10" s="197" t="s">
        <v>277</v>
      </c>
      <c r="B10" s="197" t="s">
        <v>278</v>
      </c>
      <c r="C10" s="199" t="s">
        <v>279</v>
      </c>
      <c r="L10" s="193"/>
      <c r="M10" s="193"/>
      <c r="N10" s="193"/>
    </row>
    <row r="11" spans="1:14" s="127" customFormat="1" ht="16.5" thickBot="1">
      <c r="A11" s="198"/>
      <c r="B11" s="198"/>
      <c r="C11" s="200"/>
    </row>
    <row r="12" spans="1:14" ht="48" thickBot="1">
      <c r="A12" s="128" t="s">
        <v>280</v>
      </c>
      <c r="B12" s="129" t="s">
        <v>281</v>
      </c>
      <c r="C12" s="130">
        <f>C13</f>
        <v>129.10000000000036</v>
      </c>
    </row>
    <row r="13" spans="1:14" ht="31.5">
      <c r="A13" s="131" t="s">
        <v>282</v>
      </c>
      <c r="B13" s="132" t="s">
        <v>283</v>
      </c>
      <c r="C13" s="133">
        <f>-C14+C18</f>
        <v>129.10000000000036</v>
      </c>
    </row>
    <row r="14" spans="1:14">
      <c r="A14" s="134" t="s">
        <v>284</v>
      </c>
      <c r="B14" s="135" t="s">
        <v>285</v>
      </c>
      <c r="C14" s="136">
        <f>C15</f>
        <v>6654.9</v>
      </c>
    </row>
    <row r="15" spans="1:14">
      <c r="A15" s="134" t="s">
        <v>80</v>
      </c>
      <c r="B15" s="135" t="s">
        <v>286</v>
      </c>
      <c r="C15" s="136">
        <f>C16</f>
        <v>6654.9</v>
      </c>
    </row>
    <row r="16" spans="1:14" ht="31.5">
      <c r="A16" s="134" t="s">
        <v>81</v>
      </c>
      <c r="B16" s="135" t="s">
        <v>287</v>
      </c>
      <c r="C16" s="136">
        <f>C17</f>
        <v>6654.9</v>
      </c>
    </row>
    <row r="17" spans="1:3" ht="31.5">
      <c r="A17" s="134" t="s">
        <v>82</v>
      </c>
      <c r="B17" s="135" t="s">
        <v>288</v>
      </c>
      <c r="C17" s="136">
        <v>6654.9</v>
      </c>
    </row>
    <row r="18" spans="1:3">
      <c r="A18" s="134" t="s">
        <v>289</v>
      </c>
      <c r="B18" s="135" t="s">
        <v>290</v>
      </c>
      <c r="C18" s="136">
        <f>C19</f>
        <v>6784</v>
      </c>
    </row>
    <row r="19" spans="1:3">
      <c r="A19" s="134" t="s">
        <v>291</v>
      </c>
      <c r="B19" s="135" t="s">
        <v>292</v>
      </c>
      <c r="C19" s="136">
        <f>C20</f>
        <v>6784</v>
      </c>
    </row>
    <row r="20" spans="1:3" ht="31.5">
      <c r="A20" s="134" t="s">
        <v>83</v>
      </c>
      <c r="B20" s="135" t="s">
        <v>293</v>
      </c>
      <c r="C20" s="136">
        <f>C21</f>
        <v>6784</v>
      </c>
    </row>
    <row r="21" spans="1:3" ht="31.5">
      <c r="A21" s="134" t="s">
        <v>84</v>
      </c>
      <c r="B21" s="135" t="s">
        <v>294</v>
      </c>
      <c r="C21" s="136">
        <v>6784</v>
      </c>
    </row>
  </sheetData>
  <mergeCells count="9">
    <mergeCell ref="L8:N8"/>
    <mergeCell ref="L9:N9"/>
    <mergeCell ref="L10:N10"/>
    <mergeCell ref="A6:C6"/>
    <mergeCell ref="A7:C7"/>
    <mergeCell ref="A8:C8"/>
    <mergeCell ref="A10:A11"/>
    <mergeCell ref="B10:B11"/>
    <mergeCell ref="C10:C11"/>
  </mergeCells>
  <phoneticPr fontId="23" type="noConversion"/>
  <pageMargins left="0.74803149606299213" right="0.74803149606299213" top="0.98425196850393704" bottom="0.98425196850393704" header="0.51181102362204722" footer="0.51181102362204722"/>
  <pageSetup paperSize="9" scale="88" orientation="portrait" verticalDpi="0" r:id="rId1"/>
  <headerFooter alignWithMargins="0"/>
  <colBreaks count="1" manualBreakCount="1">
    <brk id="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L155"/>
  <sheetViews>
    <sheetView topLeftCell="A92" zoomScale="75" workbookViewId="0">
      <selection activeCell="D38" sqref="D38"/>
    </sheetView>
  </sheetViews>
  <sheetFormatPr defaultRowHeight="15"/>
  <cols>
    <col min="1" max="1" width="49.42578125" style="45" customWidth="1"/>
    <col min="2" max="2" width="8.140625" style="46" customWidth="1"/>
    <col min="3" max="3" width="6.28515625" style="46" customWidth="1"/>
    <col min="4" max="4" width="13.140625" style="46" customWidth="1"/>
    <col min="5" max="5" width="6.140625" style="46" customWidth="1"/>
    <col min="6" max="6" width="6.5703125" style="46" customWidth="1"/>
    <col min="7" max="7" width="9.140625" style="47"/>
    <col min="8" max="8" width="14.85546875" style="48" customWidth="1"/>
    <col min="9" max="16384" width="9.140625" style="49"/>
  </cols>
  <sheetData>
    <row r="1" spans="1:8">
      <c r="C1" s="46" t="s">
        <v>295</v>
      </c>
    </row>
    <row r="2" spans="1:8">
      <c r="C2" s="46" t="s">
        <v>296</v>
      </c>
    </row>
    <row r="3" spans="1:8">
      <c r="C3" s="46" t="s">
        <v>297</v>
      </c>
    </row>
    <row r="4" spans="1:8">
      <c r="C4" s="46" t="s">
        <v>298</v>
      </c>
    </row>
    <row r="6" spans="1:8">
      <c r="C6" s="46" t="s">
        <v>299</v>
      </c>
    </row>
    <row r="7" spans="1:8">
      <c r="C7" s="46" t="s">
        <v>6</v>
      </c>
    </row>
    <row r="8" spans="1:8">
      <c r="A8" s="50"/>
      <c r="C8" s="46" t="s">
        <v>300</v>
      </c>
    </row>
    <row r="9" spans="1:8">
      <c r="A9" s="50"/>
      <c r="C9" s="46" t="s">
        <v>301</v>
      </c>
      <c r="E9" s="47" t="s">
        <v>7</v>
      </c>
    </row>
    <row r="10" spans="1:8">
      <c r="A10" s="50"/>
    </row>
    <row r="11" spans="1:8">
      <c r="A11" s="50"/>
      <c r="C11" s="46" t="s">
        <v>8</v>
      </c>
    </row>
    <row r="12" spans="1:8">
      <c r="A12" s="50"/>
    </row>
    <row r="13" spans="1:8">
      <c r="A13" s="50"/>
    </row>
    <row r="14" spans="1:8" ht="14.25">
      <c r="A14" s="206" t="s">
        <v>9</v>
      </c>
      <c r="B14" s="206"/>
      <c r="C14" s="206"/>
      <c r="D14" s="206"/>
      <c r="E14" s="206"/>
      <c r="F14" s="206"/>
      <c r="G14" s="206"/>
      <c r="H14" s="206"/>
    </row>
    <row r="15" spans="1:8" ht="14.25">
      <c r="A15" s="206" t="s">
        <v>302</v>
      </c>
      <c r="B15" s="206"/>
      <c r="C15" s="206"/>
      <c r="D15" s="206"/>
      <c r="E15" s="206"/>
      <c r="F15" s="206"/>
      <c r="G15" s="206"/>
      <c r="H15" s="206"/>
    </row>
    <row r="16" spans="1:8" ht="14.25">
      <c r="A16" s="207" t="s">
        <v>303</v>
      </c>
      <c r="B16" s="207"/>
      <c r="C16" s="207"/>
      <c r="D16" s="207"/>
      <c r="E16" s="207"/>
      <c r="F16" s="207"/>
      <c r="G16" s="207"/>
      <c r="H16" s="207"/>
    </row>
    <row r="17" spans="1:8" ht="14.25">
      <c r="A17" s="208" t="s">
        <v>304</v>
      </c>
      <c r="B17" s="208"/>
      <c r="C17" s="208"/>
      <c r="D17" s="208"/>
      <c r="E17" s="208"/>
      <c r="F17" s="208"/>
      <c r="G17" s="208"/>
      <c r="H17" s="208"/>
    </row>
    <row r="18" spans="1:8" ht="14.25">
      <c r="A18" s="205" t="s">
        <v>10</v>
      </c>
      <c r="B18" s="205"/>
      <c r="C18" s="205"/>
      <c r="D18" s="205"/>
      <c r="E18" s="205"/>
      <c r="F18" s="205"/>
      <c r="G18" s="205"/>
      <c r="H18" s="205"/>
    </row>
    <row r="19" spans="1:8">
      <c r="A19" s="51" t="s">
        <v>305</v>
      </c>
      <c r="B19" s="52"/>
      <c r="C19" s="52"/>
      <c r="D19" s="52"/>
      <c r="E19" s="52"/>
      <c r="F19" s="52"/>
      <c r="G19" s="53"/>
      <c r="H19" s="54" t="s">
        <v>306</v>
      </c>
    </row>
    <row r="20" spans="1:8" ht="27" customHeight="1">
      <c r="A20" s="201" t="s">
        <v>307</v>
      </c>
      <c r="B20" s="203" t="s">
        <v>308</v>
      </c>
      <c r="C20" s="203" t="s">
        <v>309</v>
      </c>
      <c r="D20" s="203" t="s">
        <v>310</v>
      </c>
      <c r="E20" s="203" t="s">
        <v>311</v>
      </c>
      <c r="F20" s="203" t="s">
        <v>312</v>
      </c>
      <c r="G20" s="209" t="s">
        <v>313</v>
      </c>
      <c r="H20" s="55" t="s">
        <v>314</v>
      </c>
    </row>
    <row r="21" spans="1:8" ht="14.25" customHeight="1">
      <c r="A21" s="202"/>
      <c r="B21" s="204"/>
      <c r="C21" s="204"/>
      <c r="D21" s="204"/>
      <c r="E21" s="204"/>
      <c r="F21" s="204"/>
      <c r="G21" s="210"/>
      <c r="H21" s="56" t="s">
        <v>315</v>
      </c>
    </row>
    <row r="22" spans="1:8" ht="18" customHeight="1">
      <c r="A22" s="202"/>
      <c r="B22" s="204"/>
      <c r="C22" s="204"/>
      <c r="D22" s="204"/>
      <c r="E22" s="204"/>
      <c r="F22" s="204"/>
      <c r="G22" s="210"/>
      <c r="H22" s="57" t="s">
        <v>316</v>
      </c>
    </row>
    <row r="23" spans="1:8" ht="28.5">
      <c r="A23" s="58" t="s">
        <v>317</v>
      </c>
      <c r="B23" s="59"/>
      <c r="C23" s="59"/>
      <c r="D23" s="59"/>
      <c r="E23" s="59"/>
      <c r="F23" s="59"/>
      <c r="G23" s="60"/>
      <c r="H23" s="61"/>
    </row>
    <row r="24" spans="1:8">
      <c r="A24" s="62" t="s">
        <v>5</v>
      </c>
      <c r="B24" s="67" t="s">
        <v>363</v>
      </c>
      <c r="C24" s="67" t="s">
        <v>372</v>
      </c>
      <c r="D24" s="67" t="s">
        <v>131</v>
      </c>
      <c r="E24" s="161" t="s">
        <v>11</v>
      </c>
      <c r="F24" s="67" t="s">
        <v>12</v>
      </c>
      <c r="G24" s="60"/>
      <c r="H24" s="154">
        <v>-5000</v>
      </c>
    </row>
    <row r="25" spans="1:8">
      <c r="A25" s="62" t="s">
        <v>23</v>
      </c>
      <c r="B25" s="67" t="s">
        <v>363</v>
      </c>
      <c r="C25" s="67" t="s">
        <v>372</v>
      </c>
      <c r="D25" s="67" t="s">
        <v>131</v>
      </c>
      <c r="E25" s="161" t="s">
        <v>319</v>
      </c>
      <c r="F25" s="67" t="s">
        <v>13</v>
      </c>
      <c r="G25" s="60"/>
      <c r="H25" s="155">
        <v>-20000</v>
      </c>
    </row>
    <row r="26" spans="1:8">
      <c r="A26" s="62" t="s">
        <v>350</v>
      </c>
      <c r="B26" s="67" t="s">
        <v>363</v>
      </c>
      <c r="C26" s="67" t="s">
        <v>372</v>
      </c>
      <c r="D26" s="67" t="s">
        <v>131</v>
      </c>
      <c r="E26" s="161" t="s">
        <v>319</v>
      </c>
      <c r="F26" s="67" t="s">
        <v>14</v>
      </c>
      <c r="G26" s="60"/>
      <c r="H26" s="154">
        <v>-5000</v>
      </c>
    </row>
    <row r="27" spans="1:8">
      <c r="A27" s="62" t="s">
        <v>21</v>
      </c>
      <c r="B27" s="67" t="s">
        <v>363</v>
      </c>
      <c r="C27" s="67" t="s">
        <v>372</v>
      </c>
      <c r="D27" s="67" t="s">
        <v>131</v>
      </c>
      <c r="E27" s="161" t="s">
        <v>319</v>
      </c>
      <c r="F27" s="67" t="s">
        <v>12</v>
      </c>
      <c r="G27" s="60"/>
      <c r="H27" s="154">
        <v>-600</v>
      </c>
    </row>
    <row r="28" spans="1:8">
      <c r="A28" s="62" t="s">
        <v>22</v>
      </c>
      <c r="B28" s="67" t="s">
        <v>370</v>
      </c>
      <c r="C28" s="67" t="s">
        <v>1</v>
      </c>
      <c r="D28" s="67" t="s">
        <v>155</v>
      </c>
      <c r="E28" s="161" t="s">
        <v>15</v>
      </c>
      <c r="F28" s="67" t="s">
        <v>16</v>
      </c>
      <c r="G28" s="60"/>
      <c r="H28" s="154">
        <v>-112000</v>
      </c>
    </row>
    <row r="29" spans="1:8">
      <c r="A29" s="62" t="s">
        <v>23</v>
      </c>
      <c r="B29" s="67" t="s">
        <v>370</v>
      </c>
      <c r="C29" s="67" t="s">
        <v>1</v>
      </c>
      <c r="D29" s="67" t="s">
        <v>155</v>
      </c>
      <c r="E29" s="67" t="s">
        <v>319</v>
      </c>
      <c r="F29" s="67" t="s">
        <v>13</v>
      </c>
      <c r="G29" s="60"/>
      <c r="H29" s="154">
        <v>-3000</v>
      </c>
    </row>
    <row r="30" spans="1:8">
      <c r="A30" s="62" t="s">
        <v>24</v>
      </c>
      <c r="B30" s="67" t="s">
        <v>370</v>
      </c>
      <c r="C30" s="67" t="s">
        <v>1</v>
      </c>
      <c r="D30" s="67" t="s">
        <v>155</v>
      </c>
      <c r="E30" s="67" t="s">
        <v>319</v>
      </c>
      <c r="F30" s="67" t="s">
        <v>17</v>
      </c>
      <c r="G30" s="60"/>
      <c r="H30" s="154">
        <v>-6000</v>
      </c>
    </row>
    <row r="31" spans="1:8">
      <c r="A31" s="62" t="s">
        <v>350</v>
      </c>
      <c r="B31" s="67" t="s">
        <v>370</v>
      </c>
      <c r="C31" s="67" t="s">
        <v>1</v>
      </c>
      <c r="D31" s="67" t="s">
        <v>155</v>
      </c>
      <c r="E31" s="67" t="s">
        <v>319</v>
      </c>
      <c r="F31" s="67" t="s">
        <v>14</v>
      </c>
      <c r="G31" s="60"/>
      <c r="H31" s="154">
        <v>-4000</v>
      </c>
    </row>
    <row r="32" spans="1:8">
      <c r="A32" s="62" t="s">
        <v>5</v>
      </c>
      <c r="B32" s="67" t="s">
        <v>370</v>
      </c>
      <c r="C32" s="67" t="s">
        <v>1</v>
      </c>
      <c r="D32" s="67" t="s">
        <v>155</v>
      </c>
      <c r="E32" s="67" t="s">
        <v>319</v>
      </c>
      <c r="F32" s="67" t="s">
        <v>12</v>
      </c>
      <c r="G32" s="60"/>
      <c r="H32" s="154">
        <v>-18000</v>
      </c>
    </row>
    <row r="33" spans="1:8">
      <c r="A33" s="62" t="s">
        <v>25</v>
      </c>
      <c r="B33" s="67" t="s">
        <v>370</v>
      </c>
      <c r="C33" s="67" t="s">
        <v>1</v>
      </c>
      <c r="D33" s="67" t="s">
        <v>155</v>
      </c>
      <c r="E33" s="67" t="s">
        <v>319</v>
      </c>
      <c r="F33" s="67" t="s">
        <v>18</v>
      </c>
      <c r="G33" s="60"/>
      <c r="H33" s="154">
        <v>-8200</v>
      </c>
    </row>
    <row r="34" spans="1:8" ht="30">
      <c r="A34" s="62" t="s">
        <v>26</v>
      </c>
      <c r="B34" s="67" t="s">
        <v>370</v>
      </c>
      <c r="C34" s="67" t="s">
        <v>1</v>
      </c>
      <c r="D34" s="67" t="s">
        <v>155</v>
      </c>
      <c r="E34" s="67" t="s">
        <v>319</v>
      </c>
      <c r="F34" s="67" t="s">
        <v>19</v>
      </c>
      <c r="G34" s="60"/>
      <c r="H34" s="154">
        <v>-5700</v>
      </c>
    </row>
    <row r="35" spans="1:8">
      <c r="A35" s="62" t="s">
        <v>5</v>
      </c>
      <c r="B35" s="67" t="s">
        <v>370</v>
      </c>
      <c r="C35" s="67" t="s">
        <v>368</v>
      </c>
      <c r="D35" s="67" t="s">
        <v>159</v>
      </c>
      <c r="E35" s="67" t="s">
        <v>319</v>
      </c>
      <c r="F35" s="67" t="s">
        <v>12</v>
      </c>
      <c r="G35" s="60"/>
      <c r="H35" s="154">
        <v>-2000</v>
      </c>
    </row>
    <row r="36" spans="1:8">
      <c r="A36" s="62" t="s">
        <v>350</v>
      </c>
      <c r="B36" s="67" t="s">
        <v>362</v>
      </c>
      <c r="C36" s="67" t="s">
        <v>363</v>
      </c>
      <c r="D36" s="67" t="s">
        <v>364</v>
      </c>
      <c r="E36" s="67" t="s">
        <v>319</v>
      </c>
      <c r="F36" s="67" t="s">
        <v>14</v>
      </c>
      <c r="G36" s="60"/>
      <c r="H36" s="154">
        <v>-5000</v>
      </c>
    </row>
    <row r="37" spans="1:8">
      <c r="A37" s="62" t="s">
        <v>5</v>
      </c>
      <c r="B37" s="67" t="s">
        <v>362</v>
      </c>
      <c r="C37" s="67" t="s">
        <v>363</v>
      </c>
      <c r="D37" s="67" t="s">
        <v>364</v>
      </c>
      <c r="E37" s="67" t="s">
        <v>319</v>
      </c>
      <c r="F37" s="67" t="s">
        <v>12</v>
      </c>
      <c r="G37" s="60"/>
      <c r="H37" s="154">
        <v>-28000</v>
      </c>
    </row>
    <row r="38" spans="1:8">
      <c r="A38" s="62" t="s">
        <v>350</v>
      </c>
      <c r="B38" s="154" t="s">
        <v>362</v>
      </c>
      <c r="C38" s="154" t="s">
        <v>370</v>
      </c>
      <c r="D38" s="154">
        <v>700004310</v>
      </c>
      <c r="E38" s="154" t="s">
        <v>319</v>
      </c>
      <c r="F38" s="154" t="s">
        <v>14</v>
      </c>
      <c r="G38" s="154"/>
      <c r="H38" s="154">
        <v>-30000</v>
      </c>
    </row>
    <row r="39" spans="1:8">
      <c r="A39" s="62" t="s">
        <v>325</v>
      </c>
      <c r="B39" s="67" t="s">
        <v>363</v>
      </c>
      <c r="C39" s="68" t="s">
        <v>100</v>
      </c>
      <c r="D39" s="67" t="s">
        <v>145</v>
      </c>
      <c r="E39" s="162">
        <v>111</v>
      </c>
      <c r="F39" s="93">
        <v>211</v>
      </c>
      <c r="G39" s="60"/>
      <c r="H39" s="153">
        <v>128000</v>
      </c>
    </row>
    <row r="40" spans="1:8">
      <c r="A40" s="62" t="s">
        <v>22</v>
      </c>
      <c r="B40" s="67" t="s">
        <v>363</v>
      </c>
      <c r="C40" s="68" t="s">
        <v>100</v>
      </c>
      <c r="D40" s="67" t="s">
        <v>145</v>
      </c>
      <c r="E40" s="163">
        <v>119</v>
      </c>
      <c r="F40" s="93">
        <v>213</v>
      </c>
      <c r="G40" s="94"/>
      <c r="H40" s="95">
        <v>38000</v>
      </c>
    </row>
    <row r="41" spans="1:8">
      <c r="A41" s="45" t="s">
        <v>321</v>
      </c>
      <c r="B41" s="67" t="s">
        <v>363</v>
      </c>
      <c r="C41" s="68" t="s">
        <v>100</v>
      </c>
      <c r="D41" s="67" t="s">
        <v>145</v>
      </c>
      <c r="E41" s="150">
        <v>853</v>
      </c>
      <c r="F41" s="93">
        <v>292</v>
      </c>
      <c r="G41" s="94"/>
      <c r="H41" s="151">
        <v>16000</v>
      </c>
    </row>
    <row r="42" spans="1:8" ht="14.25">
      <c r="A42" s="73" t="s">
        <v>28</v>
      </c>
      <c r="B42" s="74"/>
      <c r="C42" s="74"/>
      <c r="D42" s="74"/>
      <c r="E42" s="74"/>
      <c r="F42" s="74"/>
      <c r="G42" s="75"/>
      <c r="H42" s="76">
        <f>SUM(H24:H41)</f>
        <v>-70500</v>
      </c>
    </row>
    <row r="43" spans="1:8" ht="29.25" hidden="1">
      <c r="A43" s="73" t="s">
        <v>324</v>
      </c>
      <c r="B43" s="77"/>
      <c r="C43" s="77"/>
      <c r="D43" s="77"/>
      <c r="E43" s="77"/>
      <c r="F43" s="77"/>
      <c r="G43" s="78"/>
      <c r="H43" s="79"/>
    </row>
    <row r="44" spans="1:8" hidden="1">
      <c r="A44" s="66" t="s">
        <v>325</v>
      </c>
      <c r="B44" s="63" t="s">
        <v>363</v>
      </c>
      <c r="C44" s="63" t="s">
        <v>372</v>
      </c>
      <c r="D44" s="63" t="s">
        <v>326</v>
      </c>
      <c r="E44" s="63" t="s">
        <v>327</v>
      </c>
      <c r="F44" s="63" t="s">
        <v>328</v>
      </c>
      <c r="G44" s="64"/>
      <c r="H44" s="65"/>
    </row>
    <row r="45" spans="1:8" hidden="1">
      <c r="A45" s="66" t="s">
        <v>325</v>
      </c>
      <c r="B45" s="67" t="s">
        <v>363</v>
      </c>
      <c r="C45" s="68" t="s">
        <v>100</v>
      </c>
      <c r="D45" s="69" t="s">
        <v>326</v>
      </c>
      <c r="E45" s="70" t="s">
        <v>329</v>
      </c>
      <c r="F45" s="70" t="s">
        <v>328</v>
      </c>
      <c r="G45" s="71"/>
      <c r="H45" s="72"/>
    </row>
    <row r="46" spans="1:8" hidden="1">
      <c r="A46" s="66" t="s">
        <v>330</v>
      </c>
      <c r="B46" s="67" t="s">
        <v>363</v>
      </c>
      <c r="C46" s="68" t="s">
        <v>100</v>
      </c>
      <c r="D46" s="69" t="s">
        <v>326</v>
      </c>
      <c r="E46" s="70" t="s">
        <v>329</v>
      </c>
      <c r="F46" s="70">
        <v>213</v>
      </c>
      <c r="G46" s="71"/>
      <c r="H46" s="72"/>
    </row>
    <row r="47" spans="1:8" hidden="1">
      <c r="A47" s="66" t="s">
        <v>325</v>
      </c>
      <c r="B47" s="67" t="s">
        <v>367</v>
      </c>
      <c r="C47" s="68" t="s">
        <v>370</v>
      </c>
      <c r="D47" s="80" t="s">
        <v>149</v>
      </c>
      <c r="E47" s="70">
        <v>121</v>
      </c>
      <c r="F47" s="70" t="s">
        <v>328</v>
      </c>
      <c r="G47" s="71" t="s">
        <v>331</v>
      </c>
      <c r="H47" s="72"/>
    </row>
    <row r="48" spans="1:8" hidden="1">
      <c r="A48" s="62" t="s">
        <v>330</v>
      </c>
      <c r="B48" s="67" t="s">
        <v>367</v>
      </c>
      <c r="C48" s="68" t="s">
        <v>370</v>
      </c>
      <c r="D48" s="80" t="s">
        <v>149</v>
      </c>
      <c r="E48" s="70">
        <v>129</v>
      </c>
      <c r="F48" s="70">
        <v>213</v>
      </c>
      <c r="G48" s="71" t="s">
        <v>331</v>
      </c>
      <c r="H48" s="72"/>
    </row>
    <row r="49" spans="1:8" ht="14.25" hidden="1">
      <c r="A49" s="73" t="s">
        <v>86</v>
      </c>
      <c r="B49" s="74"/>
      <c r="C49" s="74"/>
      <c r="D49" s="74"/>
      <c r="E49" s="74"/>
      <c r="F49" s="74"/>
      <c r="G49" s="75"/>
      <c r="H49" s="76">
        <f>SUM(H44:H48)</f>
        <v>0</v>
      </c>
    </row>
    <row r="50" spans="1:8" ht="29.25" hidden="1">
      <c r="A50" s="81" t="s">
        <v>332</v>
      </c>
      <c r="B50" s="82"/>
      <c r="C50" s="82"/>
      <c r="D50" s="82"/>
      <c r="E50" s="82"/>
      <c r="F50" s="82"/>
      <c r="G50" s="62"/>
      <c r="H50" s="65"/>
    </row>
    <row r="51" spans="1:8" hidden="1">
      <c r="A51" s="62" t="s">
        <v>325</v>
      </c>
      <c r="B51" s="63" t="s">
        <v>369</v>
      </c>
      <c r="C51" s="63" t="s">
        <v>363</v>
      </c>
      <c r="D51" s="63" t="s">
        <v>190</v>
      </c>
      <c r="E51" s="63" t="s">
        <v>329</v>
      </c>
      <c r="F51" s="63" t="s">
        <v>328</v>
      </c>
      <c r="G51" s="64"/>
      <c r="H51" s="65"/>
    </row>
    <row r="52" spans="1:8" ht="30" hidden="1">
      <c r="A52" s="62" t="s">
        <v>333</v>
      </c>
      <c r="B52" s="63" t="s">
        <v>369</v>
      </c>
      <c r="C52" s="63" t="s">
        <v>363</v>
      </c>
      <c r="D52" s="63" t="s">
        <v>190</v>
      </c>
      <c r="E52" s="63" t="s">
        <v>329</v>
      </c>
      <c r="F52" s="63" t="s">
        <v>334</v>
      </c>
      <c r="G52" s="64"/>
      <c r="H52" s="65"/>
    </row>
    <row r="53" spans="1:8" hidden="1">
      <c r="A53" s="62" t="s">
        <v>325</v>
      </c>
      <c r="B53" s="63" t="s">
        <v>369</v>
      </c>
      <c r="C53" s="63" t="s">
        <v>363</v>
      </c>
      <c r="D53" s="63" t="s">
        <v>194</v>
      </c>
      <c r="E53" s="63" t="s">
        <v>329</v>
      </c>
      <c r="F53" s="63" t="s">
        <v>328</v>
      </c>
      <c r="G53" s="64"/>
      <c r="H53" s="65"/>
    </row>
    <row r="54" spans="1:8" hidden="1">
      <c r="A54" s="62" t="s">
        <v>318</v>
      </c>
      <c r="B54" s="63" t="s">
        <v>369</v>
      </c>
      <c r="C54" s="63" t="s">
        <v>363</v>
      </c>
      <c r="D54" s="63" t="s">
        <v>190</v>
      </c>
      <c r="E54" s="63" t="s">
        <v>319</v>
      </c>
      <c r="F54" s="63" t="s">
        <v>320</v>
      </c>
      <c r="G54" s="64">
        <v>501</v>
      </c>
      <c r="H54" s="65"/>
    </row>
    <row r="55" spans="1:8" ht="30" hidden="1">
      <c r="A55" s="62" t="s">
        <v>335</v>
      </c>
      <c r="B55" s="63" t="s">
        <v>369</v>
      </c>
      <c r="C55" s="63" t="s">
        <v>363</v>
      </c>
      <c r="D55" s="63" t="s">
        <v>190</v>
      </c>
      <c r="E55" s="63" t="s">
        <v>319</v>
      </c>
      <c r="F55" s="63" t="s">
        <v>336</v>
      </c>
      <c r="G55" s="64"/>
      <c r="H55" s="65"/>
    </row>
    <row r="56" spans="1:8" ht="30" hidden="1">
      <c r="A56" s="66" t="s">
        <v>321</v>
      </c>
      <c r="B56" s="63" t="s">
        <v>369</v>
      </c>
      <c r="C56" s="63" t="s">
        <v>363</v>
      </c>
      <c r="D56" s="63" t="s">
        <v>190</v>
      </c>
      <c r="E56" s="63" t="s">
        <v>322</v>
      </c>
      <c r="F56" s="63" t="s">
        <v>323</v>
      </c>
      <c r="G56" s="64"/>
      <c r="H56" s="65"/>
    </row>
    <row r="57" spans="1:8" ht="18.75" hidden="1" customHeight="1">
      <c r="A57" s="73" t="s">
        <v>86</v>
      </c>
      <c r="B57" s="83"/>
      <c r="C57" s="83"/>
      <c r="D57" s="83"/>
      <c r="E57" s="83"/>
      <c r="F57" s="83"/>
      <c r="G57" s="73"/>
      <c r="H57" s="76">
        <f>SUM(H51:H56)</f>
        <v>0</v>
      </c>
    </row>
    <row r="58" spans="1:8" ht="29.25" hidden="1">
      <c r="A58" s="81" t="s">
        <v>337</v>
      </c>
      <c r="B58" s="82"/>
      <c r="C58" s="82"/>
      <c r="D58" s="82"/>
      <c r="E58" s="82"/>
      <c r="F58" s="82"/>
      <c r="G58" s="62"/>
      <c r="H58" s="65"/>
    </row>
    <row r="59" spans="1:8" ht="16.5" hidden="1" customHeight="1">
      <c r="A59" s="62" t="s">
        <v>325</v>
      </c>
      <c r="B59" s="63" t="s">
        <v>369</v>
      </c>
      <c r="C59" s="63" t="s">
        <v>363</v>
      </c>
      <c r="D59" s="63" t="s">
        <v>338</v>
      </c>
      <c r="E59" s="63" t="s">
        <v>329</v>
      </c>
      <c r="F59" s="63" t="s">
        <v>328</v>
      </c>
      <c r="G59" s="64"/>
      <c r="H59" s="65"/>
    </row>
    <row r="60" spans="1:8" ht="16.5" hidden="1" customHeight="1">
      <c r="A60" s="73" t="s">
        <v>86</v>
      </c>
      <c r="B60" s="83"/>
      <c r="C60" s="83"/>
      <c r="D60" s="83"/>
      <c r="E60" s="83"/>
      <c r="F60" s="83"/>
      <c r="G60" s="73"/>
      <c r="H60" s="76">
        <f>H59</f>
        <v>0</v>
      </c>
    </row>
    <row r="61" spans="1:8" ht="29.25" hidden="1">
      <c r="A61" s="73" t="s">
        <v>339</v>
      </c>
      <c r="B61" s="82"/>
      <c r="C61" s="82"/>
      <c r="D61" s="82"/>
      <c r="E61" s="82"/>
      <c r="F61" s="82"/>
      <c r="G61" s="62"/>
      <c r="H61" s="65"/>
    </row>
    <row r="62" spans="1:8" ht="30" hidden="1">
      <c r="A62" s="62" t="s">
        <v>333</v>
      </c>
      <c r="B62" s="63" t="s">
        <v>369</v>
      </c>
      <c r="C62" s="63" t="s">
        <v>363</v>
      </c>
      <c r="D62" s="63" t="s">
        <v>179</v>
      </c>
      <c r="E62" s="63" t="s">
        <v>329</v>
      </c>
      <c r="F62" s="63" t="s">
        <v>334</v>
      </c>
      <c r="G62" s="62"/>
      <c r="H62" s="65"/>
    </row>
    <row r="63" spans="1:8" hidden="1">
      <c r="A63" s="84" t="s">
        <v>318</v>
      </c>
      <c r="B63" s="85" t="s">
        <v>369</v>
      </c>
      <c r="C63" s="85" t="s">
        <v>363</v>
      </c>
      <c r="D63" s="85" t="s">
        <v>179</v>
      </c>
      <c r="E63" s="85" t="s">
        <v>319</v>
      </c>
      <c r="F63" s="85" t="s">
        <v>320</v>
      </c>
      <c r="G63" s="86">
        <v>501</v>
      </c>
      <c r="H63" s="65"/>
    </row>
    <row r="64" spans="1:8" ht="16.5" hidden="1" customHeight="1">
      <c r="A64" s="66" t="s">
        <v>340</v>
      </c>
      <c r="B64" s="63" t="s">
        <v>369</v>
      </c>
      <c r="C64" s="63" t="s">
        <v>363</v>
      </c>
      <c r="D64" s="63" t="s">
        <v>179</v>
      </c>
      <c r="E64" s="63" t="s">
        <v>341</v>
      </c>
      <c r="F64" s="63" t="s">
        <v>342</v>
      </c>
      <c r="G64" s="64"/>
      <c r="H64" s="65"/>
    </row>
    <row r="65" spans="1:12" ht="30" hidden="1">
      <c r="A65" s="66" t="s">
        <v>321</v>
      </c>
      <c r="B65" s="63" t="s">
        <v>369</v>
      </c>
      <c r="C65" s="63" t="s">
        <v>363</v>
      </c>
      <c r="D65" s="63" t="s">
        <v>179</v>
      </c>
      <c r="E65" s="63" t="s">
        <v>322</v>
      </c>
      <c r="F65" s="63" t="s">
        <v>323</v>
      </c>
      <c r="G65" s="64"/>
      <c r="H65" s="65"/>
    </row>
    <row r="66" spans="1:12" ht="18" hidden="1" customHeight="1">
      <c r="A66" s="84" t="s">
        <v>318</v>
      </c>
      <c r="B66" s="85" t="s">
        <v>369</v>
      </c>
      <c r="C66" s="85" t="s">
        <v>363</v>
      </c>
      <c r="D66" s="85" t="s">
        <v>179</v>
      </c>
      <c r="E66" s="85" t="s">
        <v>319</v>
      </c>
      <c r="F66" s="85" t="s">
        <v>320</v>
      </c>
      <c r="G66" s="86">
        <v>503</v>
      </c>
      <c r="H66" s="65"/>
    </row>
    <row r="67" spans="1:12" ht="18.75" hidden="1" customHeight="1">
      <c r="A67" s="58" t="s">
        <v>86</v>
      </c>
      <c r="B67" s="87"/>
      <c r="C67" s="87"/>
      <c r="D67" s="87"/>
      <c r="E67" s="87"/>
      <c r="F67" s="87"/>
      <c r="G67" s="84"/>
      <c r="H67" s="76">
        <f>SUM(H62:H66)</f>
        <v>0</v>
      </c>
    </row>
    <row r="68" spans="1:12" ht="31.5" customHeight="1">
      <c r="A68" s="58" t="s">
        <v>27</v>
      </c>
      <c r="B68" s="87"/>
      <c r="C68" s="87"/>
      <c r="D68" s="87"/>
      <c r="E68" s="87"/>
      <c r="F68" s="87"/>
      <c r="G68" s="84"/>
      <c r="H68" s="76"/>
    </row>
    <row r="69" spans="1:12" ht="18.75" customHeight="1">
      <c r="A69" s="62" t="s">
        <v>5</v>
      </c>
      <c r="B69" s="154" t="s">
        <v>369</v>
      </c>
      <c r="C69" s="154" t="s">
        <v>363</v>
      </c>
      <c r="D69" s="154" t="s">
        <v>179</v>
      </c>
      <c r="E69" s="164" t="s">
        <v>20</v>
      </c>
      <c r="F69" s="154" t="s">
        <v>12</v>
      </c>
      <c r="G69" s="154"/>
      <c r="H69" s="154">
        <v>-1000</v>
      </c>
    </row>
    <row r="70" spans="1:12" ht="32.25" customHeight="1">
      <c r="A70" s="62" t="s">
        <v>335</v>
      </c>
      <c r="B70" s="154" t="s">
        <v>369</v>
      </c>
      <c r="C70" s="154" t="s">
        <v>363</v>
      </c>
      <c r="D70" s="154" t="s">
        <v>179</v>
      </c>
      <c r="E70" s="154" t="s">
        <v>319</v>
      </c>
      <c r="F70" s="154" t="s">
        <v>336</v>
      </c>
      <c r="G70" s="154"/>
      <c r="H70" s="154">
        <v>-1200</v>
      </c>
    </row>
    <row r="71" spans="1:12" ht="18.75" customHeight="1">
      <c r="A71" s="62" t="s">
        <v>24</v>
      </c>
      <c r="B71" s="154" t="s">
        <v>369</v>
      </c>
      <c r="C71" s="154" t="s">
        <v>363</v>
      </c>
      <c r="D71" s="154" t="s">
        <v>179</v>
      </c>
      <c r="E71" s="93">
        <v>244</v>
      </c>
      <c r="F71" s="93">
        <v>224</v>
      </c>
      <c r="G71" s="94"/>
      <c r="H71" s="152">
        <v>70000</v>
      </c>
    </row>
    <row r="72" spans="1:12" ht="18.75" customHeight="1">
      <c r="A72" s="62" t="s">
        <v>25</v>
      </c>
      <c r="B72" s="154" t="s">
        <v>369</v>
      </c>
      <c r="C72" s="154" t="s">
        <v>363</v>
      </c>
      <c r="D72" s="154" t="s">
        <v>179</v>
      </c>
      <c r="E72" s="93">
        <v>244</v>
      </c>
      <c r="F72" s="93">
        <v>310</v>
      </c>
      <c r="G72" s="94"/>
      <c r="H72" s="152">
        <v>15000</v>
      </c>
    </row>
    <row r="73" spans="1:12" ht="18.75" customHeight="1">
      <c r="A73" s="62" t="s">
        <v>340</v>
      </c>
      <c r="B73" s="154" t="s">
        <v>369</v>
      </c>
      <c r="C73" s="154" t="s">
        <v>363</v>
      </c>
      <c r="D73" s="154" t="s">
        <v>179</v>
      </c>
      <c r="E73" s="93">
        <v>851</v>
      </c>
      <c r="F73" s="93">
        <v>291</v>
      </c>
      <c r="G73" s="94"/>
      <c r="H73" s="152">
        <v>5700</v>
      </c>
    </row>
    <row r="74" spans="1:12" ht="18.75" customHeight="1">
      <c r="A74" s="73" t="s">
        <v>28</v>
      </c>
      <c r="B74" s="154"/>
      <c r="C74" s="154"/>
      <c r="D74" s="154"/>
      <c r="E74" s="93"/>
      <c r="F74" s="93"/>
      <c r="G74" s="94"/>
      <c r="H74" s="76">
        <f>SUM(H69:H73)</f>
        <v>88500</v>
      </c>
    </row>
    <row r="75" spans="1:12" ht="18.75" customHeight="1">
      <c r="A75" s="73" t="s">
        <v>86</v>
      </c>
      <c r="B75" s="87"/>
      <c r="C75" s="87"/>
      <c r="D75" s="87"/>
      <c r="E75" s="87"/>
      <c r="F75" s="87"/>
      <c r="G75" s="84"/>
      <c r="H75" s="76">
        <f>H42+H74</f>
        <v>18000</v>
      </c>
      <c r="L75" s="148"/>
    </row>
    <row r="76" spans="1:12" ht="18.75" customHeight="1">
      <c r="A76" s="58"/>
      <c r="B76" s="85" t="s">
        <v>363</v>
      </c>
      <c r="C76" s="85" t="s">
        <v>372</v>
      </c>
      <c r="D76" s="87"/>
      <c r="E76" s="87"/>
      <c r="F76" s="87"/>
      <c r="G76" s="84"/>
      <c r="H76" s="95">
        <v>-30600</v>
      </c>
      <c r="L76" s="148"/>
    </row>
    <row r="77" spans="1:12" ht="18.75" customHeight="1">
      <c r="A77" s="58"/>
      <c r="B77" s="85" t="s">
        <v>370</v>
      </c>
      <c r="C77" s="85" t="s">
        <v>1</v>
      </c>
      <c r="D77" s="85"/>
      <c r="E77" s="85"/>
      <c r="F77" s="85"/>
      <c r="G77" s="86"/>
      <c r="H77" s="65">
        <v>-156900</v>
      </c>
      <c r="L77" s="149"/>
    </row>
    <row r="78" spans="1:12" ht="18.75" customHeight="1">
      <c r="A78" s="58"/>
      <c r="B78" s="85" t="s">
        <v>370</v>
      </c>
      <c r="C78" s="85" t="s">
        <v>368</v>
      </c>
      <c r="D78" s="85"/>
      <c r="E78" s="85"/>
      <c r="F78" s="85"/>
      <c r="G78" s="86"/>
      <c r="H78" s="65">
        <v>-2000</v>
      </c>
    </row>
    <row r="79" spans="1:12" ht="18.75" customHeight="1">
      <c r="A79" s="58"/>
      <c r="B79" s="85" t="s">
        <v>362</v>
      </c>
      <c r="C79" s="85" t="s">
        <v>363</v>
      </c>
      <c r="D79" s="85"/>
      <c r="E79" s="85"/>
      <c r="F79" s="85"/>
      <c r="G79" s="86"/>
      <c r="H79" s="65">
        <v>-33000</v>
      </c>
    </row>
    <row r="80" spans="1:12" ht="18.75" customHeight="1">
      <c r="A80" s="58"/>
      <c r="B80" s="85" t="s">
        <v>362</v>
      </c>
      <c r="C80" s="85" t="s">
        <v>370</v>
      </c>
      <c r="D80" s="85"/>
      <c r="E80" s="85"/>
      <c r="F80" s="85"/>
      <c r="G80" s="86"/>
      <c r="H80" s="65">
        <v>-30000</v>
      </c>
    </row>
    <row r="81" spans="1:12" ht="18.75" customHeight="1">
      <c r="A81" s="58"/>
      <c r="B81" s="85" t="s">
        <v>363</v>
      </c>
      <c r="C81" s="85" t="s">
        <v>100</v>
      </c>
      <c r="D81" s="85"/>
      <c r="E81" s="85"/>
      <c r="F81" s="85"/>
      <c r="G81" s="86"/>
      <c r="H81" s="65">
        <v>182000</v>
      </c>
    </row>
    <row r="82" spans="1:12" ht="18.75" customHeight="1">
      <c r="A82" s="58"/>
      <c r="B82" s="85" t="s">
        <v>363</v>
      </c>
      <c r="C82" s="85" t="s">
        <v>369</v>
      </c>
      <c r="D82" s="85"/>
      <c r="E82" s="85"/>
      <c r="F82" s="85"/>
      <c r="G82" s="86"/>
      <c r="H82" s="65">
        <v>88500</v>
      </c>
    </row>
    <row r="83" spans="1:12" ht="18.75" customHeight="1">
      <c r="A83" s="58" t="s">
        <v>343</v>
      </c>
      <c r="B83" s="85"/>
      <c r="C83" s="85"/>
      <c r="D83" s="85"/>
      <c r="E83" s="85"/>
      <c r="F83" s="85"/>
      <c r="G83" s="86"/>
      <c r="H83" s="76">
        <f>SUM(H76:H82)</f>
        <v>18000</v>
      </c>
    </row>
    <row r="84" spans="1:12" ht="18.75" customHeight="1">
      <c r="A84" s="58"/>
      <c r="B84" s="85"/>
      <c r="C84" s="85"/>
      <c r="D84" s="85"/>
      <c r="E84" s="85"/>
      <c r="F84" s="85"/>
      <c r="G84" s="86"/>
      <c r="H84" s="76"/>
    </row>
    <row r="85" spans="1:12" ht="18.75" hidden="1" customHeight="1">
      <c r="A85" s="58"/>
      <c r="B85" s="85"/>
      <c r="C85" s="85"/>
      <c r="D85" s="85" t="s">
        <v>131</v>
      </c>
      <c r="E85" s="85"/>
      <c r="F85" s="85"/>
      <c r="G85" s="86"/>
      <c r="H85" s="65" t="e">
        <f>#REF!+#REF!</f>
        <v>#REF!</v>
      </c>
    </row>
    <row r="86" spans="1:12" ht="18.75" hidden="1" customHeight="1">
      <c r="A86" s="58"/>
      <c r="B86" s="85"/>
      <c r="C86" s="85"/>
      <c r="D86" s="69" t="s">
        <v>135</v>
      </c>
      <c r="E86" s="85"/>
      <c r="F86" s="85"/>
      <c r="G86" s="86"/>
      <c r="H86" s="65"/>
    </row>
    <row r="87" spans="1:12" ht="18.75" hidden="1" customHeight="1">
      <c r="A87" s="58"/>
      <c r="B87" s="85"/>
      <c r="C87" s="85"/>
      <c r="D87" s="69" t="s">
        <v>145</v>
      </c>
      <c r="E87" s="85"/>
      <c r="F87" s="85"/>
      <c r="G87" s="86"/>
      <c r="H87" s="65" t="e">
        <f>#REF!</f>
        <v>#REF!</v>
      </c>
    </row>
    <row r="88" spans="1:12" ht="18.75" hidden="1" customHeight="1">
      <c r="A88" s="58"/>
      <c r="B88" s="85"/>
      <c r="C88" s="85"/>
      <c r="D88" s="85" t="s">
        <v>326</v>
      </c>
      <c r="E88" s="85"/>
      <c r="F88" s="85"/>
      <c r="G88" s="86"/>
      <c r="H88" s="65"/>
    </row>
    <row r="89" spans="1:12" ht="18.75" hidden="1" customHeight="1">
      <c r="A89" s="58"/>
      <c r="B89" s="85"/>
      <c r="C89" s="85"/>
      <c r="D89" s="69" t="s">
        <v>344</v>
      </c>
      <c r="E89" s="85"/>
      <c r="F89" s="85"/>
      <c r="G89" s="86"/>
      <c r="H89" s="65"/>
    </row>
    <row r="90" spans="1:12" ht="18.75" hidden="1" customHeight="1">
      <c r="A90" s="58"/>
      <c r="B90" s="85"/>
      <c r="C90" s="85"/>
      <c r="D90" s="80" t="s">
        <v>149</v>
      </c>
      <c r="E90" s="85"/>
      <c r="F90" s="85"/>
      <c r="G90" s="86"/>
      <c r="H90" s="65"/>
      <c r="K90" s="88"/>
      <c r="L90" s="88"/>
    </row>
    <row r="91" spans="1:12" ht="18.75" hidden="1" customHeight="1">
      <c r="A91" s="58"/>
      <c r="B91" s="85"/>
      <c r="C91" s="85"/>
      <c r="D91" s="89" t="s">
        <v>172</v>
      </c>
      <c r="E91" s="90"/>
      <c r="F91" s="85"/>
      <c r="G91" s="86"/>
      <c r="H91" s="65"/>
    </row>
    <row r="92" spans="1:12" ht="18.75" customHeight="1">
      <c r="A92" s="58"/>
      <c r="B92" s="85"/>
      <c r="C92" s="85"/>
      <c r="D92" s="67" t="s">
        <v>131</v>
      </c>
      <c r="E92" s="90"/>
      <c r="F92" s="85"/>
      <c r="G92" s="86"/>
      <c r="H92" s="95">
        <v>-30600</v>
      </c>
    </row>
    <row r="93" spans="1:12" ht="18.75" customHeight="1">
      <c r="A93" s="58"/>
      <c r="B93" s="85"/>
      <c r="C93" s="85"/>
      <c r="D93" s="67" t="s">
        <v>155</v>
      </c>
      <c r="E93" s="85"/>
      <c r="F93" s="85"/>
      <c r="G93" s="86"/>
      <c r="H93" s="65">
        <v>-156900</v>
      </c>
    </row>
    <row r="94" spans="1:12" ht="18.75" customHeight="1">
      <c r="A94" s="58"/>
      <c r="B94" s="85"/>
      <c r="C94" s="85"/>
      <c r="D94" s="67" t="s">
        <v>159</v>
      </c>
      <c r="E94" s="85"/>
      <c r="F94" s="85"/>
      <c r="G94" s="86"/>
      <c r="H94" s="65">
        <v>-2000</v>
      </c>
    </row>
    <row r="95" spans="1:12" ht="18.75" hidden="1" customHeight="1">
      <c r="A95" s="58"/>
      <c r="B95" s="85"/>
      <c r="C95" s="85"/>
      <c r="D95" s="85" t="s">
        <v>338</v>
      </c>
      <c r="E95" s="85"/>
      <c r="F95" s="85"/>
      <c r="G95" s="86"/>
      <c r="H95" s="65"/>
    </row>
    <row r="96" spans="1:12" ht="18.75" customHeight="1">
      <c r="A96" s="58"/>
      <c r="B96" s="85"/>
      <c r="C96" s="85"/>
      <c r="D96" s="67" t="s">
        <v>364</v>
      </c>
      <c r="E96" s="85"/>
      <c r="F96" s="85"/>
      <c r="G96" s="86"/>
      <c r="H96" s="65">
        <v>-33000</v>
      </c>
    </row>
    <row r="97" spans="1:8" ht="18.75" customHeight="1">
      <c r="A97" s="58"/>
      <c r="B97" s="85"/>
      <c r="C97" s="85"/>
      <c r="D97" s="67">
        <v>700004310</v>
      </c>
      <c r="E97" s="85"/>
      <c r="F97" s="85"/>
      <c r="G97" s="86"/>
      <c r="H97" s="65">
        <v>-30000</v>
      </c>
    </row>
    <row r="98" spans="1:8" ht="18.75" customHeight="1">
      <c r="A98" s="58"/>
      <c r="B98" s="85"/>
      <c r="C98" s="85"/>
      <c r="D98" s="67" t="s">
        <v>145</v>
      </c>
      <c r="E98" s="85"/>
      <c r="F98" s="85"/>
      <c r="G98" s="86"/>
      <c r="H98" s="65">
        <v>182000</v>
      </c>
    </row>
    <row r="99" spans="1:8" ht="18.75" customHeight="1">
      <c r="A99" s="58"/>
      <c r="B99" s="85"/>
      <c r="C99" s="85"/>
      <c r="D99" s="154" t="s">
        <v>179</v>
      </c>
      <c r="E99" s="85"/>
      <c r="F99" s="85"/>
      <c r="G99" s="86"/>
      <c r="H99" s="65">
        <v>88500</v>
      </c>
    </row>
    <row r="100" spans="1:8" ht="18.75" customHeight="1">
      <c r="A100" s="58" t="s">
        <v>345</v>
      </c>
      <c r="B100" s="87"/>
      <c r="C100" s="87"/>
      <c r="D100" s="87"/>
      <c r="E100" s="87"/>
      <c r="F100" s="87"/>
      <c r="G100" s="84"/>
      <c r="H100" s="76">
        <f>SUM(H92:H99)</f>
        <v>18000</v>
      </c>
    </row>
    <row r="101" spans="1:8" ht="18.75" customHeight="1">
      <c r="A101" s="58"/>
      <c r="B101" s="87"/>
      <c r="C101" s="87"/>
      <c r="D101" s="87"/>
      <c r="E101" s="87"/>
      <c r="F101" s="87"/>
      <c r="G101" s="84"/>
      <c r="H101" s="76"/>
    </row>
    <row r="102" spans="1:8" ht="18.75" customHeight="1">
      <c r="A102" s="58"/>
      <c r="B102" s="87"/>
      <c r="C102" s="87"/>
      <c r="D102" s="87"/>
      <c r="E102" s="85" t="s">
        <v>329</v>
      </c>
      <c r="F102" s="85"/>
      <c r="G102" s="86"/>
      <c r="H102" s="65">
        <v>128000</v>
      </c>
    </row>
    <row r="103" spans="1:8" ht="18.75" customHeight="1">
      <c r="A103" s="58"/>
      <c r="B103" s="87"/>
      <c r="C103" s="87"/>
      <c r="D103" s="87"/>
      <c r="E103" s="85" t="s">
        <v>20</v>
      </c>
      <c r="F103" s="85"/>
      <c r="G103" s="86"/>
      <c r="H103" s="95">
        <v>-1000</v>
      </c>
    </row>
    <row r="104" spans="1:8" ht="18.75" customHeight="1">
      <c r="A104" s="58"/>
      <c r="B104" s="87"/>
      <c r="C104" s="87"/>
      <c r="D104" s="87"/>
      <c r="E104" s="85" t="s">
        <v>15</v>
      </c>
      <c r="F104" s="85"/>
      <c r="G104" s="86"/>
      <c r="H104" s="156">
        <v>-74000</v>
      </c>
    </row>
    <row r="105" spans="1:8" ht="18.75" customHeight="1">
      <c r="A105" s="58"/>
      <c r="B105" s="87"/>
      <c r="C105" s="87"/>
      <c r="D105" s="87"/>
      <c r="E105" s="85" t="s">
        <v>11</v>
      </c>
      <c r="F105" s="85"/>
      <c r="G105" s="86"/>
      <c r="H105" s="65">
        <v>-5000</v>
      </c>
    </row>
    <row r="106" spans="1:8" ht="18.75" customHeight="1">
      <c r="A106" s="58"/>
      <c r="B106" s="87"/>
      <c r="C106" s="87"/>
      <c r="D106" s="87"/>
      <c r="E106" s="85" t="s">
        <v>319</v>
      </c>
      <c r="F106" s="85"/>
      <c r="G106" s="86"/>
      <c r="H106" s="65">
        <v>-51700</v>
      </c>
    </row>
    <row r="107" spans="1:8" ht="18.75" customHeight="1">
      <c r="A107" s="58"/>
      <c r="B107" s="87"/>
      <c r="C107" s="87"/>
      <c r="D107" s="87"/>
      <c r="E107" s="85" t="s">
        <v>341</v>
      </c>
      <c r="F107" s="85"/>
      <c r="G107" s="86"/>
      <c r="H107" s="65">
        <v>5700</v>
      </c>
    </row>
    <row r="108" spans="1:8" ht="18.75" customHeight="1">
      <c r="A108" s="58"/>
      <c r="B108" s="87"/>
      <c r="C108" s="87"/>
      <c r="D108" s="87"/>
      <c r="E108" s="85" t="s">
        <v>322</v>
      </c>
      <c r="F108" s="85"/>
      <c r="G108" s="86"/>
      <c r="H108" s="65">
        <v>16000</v>
      </c>
    </row>
    <row r="109" spans="1:8" ht="18.75" customHeight="1">
      <c r="A109" s="58" t="s">
        <v>346</v>
      </c>
      <c r="B109" s="87"/>
      <c r="C109" s="87"/>
      <c r="D109" s="87"/>
      <c r="E109" s="87"/>
      <c r="F109" s="87"/>
      <c r="G109" s="84"/>
      <c r="H109" s="76">
        <f>SUM(H102:H108)</f>
        <v>18000</v>
      </c>
    </row>
    <row r="110" spans="1:8" ht="18.75" customHeight="1">
      <c r="A110" s="58"/>
      <c r="B110" s="87"/>
      <c r="C110" s="87"/>
      <c r="D110" s="87"/>
      <c r="E110" s="87"/>
      <c r="F110" s="87"/>
      <c r="G110" s="84"/>
      <c r="H110" s="76"/>
    </row>
    <row r="111" spans="1:8" ht="18.75" customHeight="1">
      <c r="A111" s="58" t="s">
        <v>85</v>
      </c>
      <c r="B111" s="87"/>
      <c r="C111" s="87"/>
      <c r="D111" s="87"/>
      <c r="E111" s="87"/>
      <c r="F111" s="87"/>
      <c r="G111" s="84"/>
      <c r="H111" s="76">
        <f>H109</f>
        <v>18000</v>
      </c>
    </row>
    <row r="112" spans="1:8" ht="15" customHeight="1">
      <c r="A112" s="50"/>
      <c r="H112" s="91"/>
    </row>
    <row r="113" spans="1:8" ht="19.5" customHeight="1">
      <c r="A113" s="157" t="s">
        <v>29</v>
      </c>
      <c r="D113" s="158" t="s">
        <v>7</v>
      </c>
      <c r="H113" s="92">
        <v>195800</v>
      </c>
    </row>
    <row r="114" spans="1:8" ht="14.25" customHeight="1">
      <c r="A114" s="50"/>
      <c r="H114" s="92"/>
    </row>
    <row r="115" spans="1:8" ht="14.25" customHeight="1">
      <c r="A115" s="50"/>
      <c r="H115" s="92" t="e">
        <f>#REF!-H113</f>
        <v>#REF!</v>
      </c>
    </row>
    <row r="116" spans="1:8" ht="14.25" customHeight="1">
      <c r="A116" s="50"/>
      <c r="H116" s="91"/>
    </row>
    <row r="117" spans="1:8" ht="14.25" customHeight="1">
      <c r="A117" s="50"/>
      <c r="H117" s="91"/>
    </row>
    <row r="118" spans="1:8">
      <c r="H118" s="91"/>
    </row>
    <row r="119" spans="1:8">
      <c r="H119" s="91"/>
    </row>
    <row r="120" spans="1:8">
      <c r="H120" s="91"/>
    </row>
    <row r="121" spans="1:8">
      <c r="H121" s="91"/>
    </row>
    <row r="122" spans="1:8">
      <c r="H122" s="91"/>
    </row>
    <row r="123" spans="1:8">
      <c r="H123" s="91"/>
    </row>
    <row r="124" spans="1:8">
      <c r="H124" s="91"/>
    </row>
    <row r="125" spans="1:8">
      <c r="H125" s="91"/>
    </row>
    <row r="126" spans="1:8">
      <c r="H126" s="91"/>
    </row>
    <row r="127" spans="1:8">
      <c r="H127" s="91"/>
    </row>
    <row r="128" spans="1:8">
      <c r="H128" s="91"/>
    </row>
    <row r="129" spans="8:8">
      <c r="H129" s="91"/>
    </row>
    <row r="130" spans="8:8">
      <c r="H130" s="91"/>
    </row>
    <row r="131" spans="8:8">
      <c r="H131" s="91"/>
    </row>
    <row r="132" spans="8:8">
      <c r="H132" s="91"/>
    </row>
    <row r="133" spans="8:8">
      <c r="H133" s="91"/>
    </row>
    <row r="134" spans="8:8">
      <c r="H134" s="91"/>
    </row>
    <row r="135" spans="8:8">
      <c r="H135" s="91"/>
    </row>
    <row r="136" spans="8:8">
      <c r="H136" s="91"/>
    </row>
    <row r="137" spans="8:8">
      <c r="H137" s="91"/>
    </row>
    <row r="138" spans="8:8">
      <c r="H138" s="91"/>
    </row>
    <row r="139" spans="8:8">
      <c r="H139" s="91"/>
    </row>
    <row r="140" spans="8:8">
      <c r="H140" s="91"/>
    </row>
    <row r="141" spans="8:8">
      <c r="H141" s="91"/>
    </row>
    <row r="142" spans="8:8">
      <c r="H142" s="91"/>
    </row>
    <row r="143" spans="8:8">
      <c r="H143" s="91"/>
    </row>
    <row r="144" spans="8:8">
      <c r="H144" s="91"/>
    </row>
    <row r="145" spans="8:8">
      <c r="H145" s="91"/>
    </row>
    <row r="146" spans="8:8">
      <c r="H146" s="91"/>
    </row>
    <row r="147" spans="8:8">
      <c r="H147" s="91"/>
    </row>
    <row r="148" spans="8:8">
      <c r="H148" s="91"/>
    </row>
    <row r="149" spans="8:8">
      <c r="H149" s="91"/>
    </row>
    <row r="150" spans="8:8">
      <c r="H150" s="91"/>
    </row>
    <row r="151" spans="8:8">
      <c r="H151" s="91"/>
    </row>
    <row r="152" spans="8:8">
      <c r="H152" s="91"/>
    </row>
    <row r="153" spans="8:8">
      <c r="H153" s="91"/>
    </row>
    <row r="154" spans="8:8">
      <c r="H154" s="91"/>
    </row>
    <row r="155" spans="8:8">
      <c r="H155" s="91"/>
    </row>
  </sheetData>
  <mergeCells count="12">
    <mergeCell ref="A20:A22"/>
    <mergeCell ref="B20:B22"/>
    <mergeCell ref="A18:H18"/>
    <mergeCell ref="A14:H14"/>
    <mergeCell ref="A15:H15"/>
    <mergeCell ref="A16:H16"/>
    <mergeCell ref="A17:H17"/>
    <mergeCell ref="C20:C22"/>
    <mergeCell ref="D20:D22"/>
    <mergeCell ref="E20:E22"/>
    <mergeCell ref="F20:F22"/>
    <mergeCell ref="G20:G22"/>
  </mergeCells>
  <phoneticPr fontId="2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прил. 5</vt:lpstr>
      <vt:lpstr>прил. 6</vt:lpstr>
      <vt:lpstr>прил. 7</vt:lpstr>
      <vt:lpstr>прил. 8</vt:lpstr>
      <vt:lpstr>прил. 9</vt:lpstr>
      <vt:lpstr>Уведомление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2019-10-01T07:15:35Z</cp:lastPrinted>
  <dcterms:created xsi:type="dcterms:W3CDTF">2018-12-05T11:54:38Z</dcterms:created>
  <dcterms:modified xsi:type="dcterms:W3CDTF">2019-10-03T05:40:00Z</dcterms:modified>
</cp:coreProperties>
</file>